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เวิร์กบุ๊กนี้" defaultThemeVersion="153222"/>
  <mc:AlternateContent xmlns:mc="http://schemas.openxmlformats.org/markup-compatibility/2006">
    <mc:Choice Requires="x15">
      <x15ac:absPath xmlns:x15ac="http://schemas.microsoft.com/office/spreadsheetml/2010/11/ac" url="E:\Research and Statistiscs Program2\4. Correlation\Correlation 2-12-2565\"/>
    </mc:Choice>
  </mc:AlternateContent>
  <bookViews>
    <workbookView xWindow="0" yWindow="0" windowWidth="10380" windowHeight="6230" firstSheet="1" activeTab="1"/>
  </bookViews>
  <sheets>
    <sheet name="ChartDataSheet_" sheetId="7" state="hidden" r:id="rId1"/>
    <sheet name="คำชี้แจง" sheetId="18" r:id="rId2"/>
    <sheet name="Data" sheetId="23" r:id="rId3"/>
    <sheet name="Analysis" sheetId="24" state="veryHidden" r:id="rId4"/>
    <sheet name="Analysis2" sheetId="26" state="veryHidden" r:id="rId5"/>
    <sheet name="Result" sheetId="25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25" l="1"/>
  <c r="K5" i="25"/>
  <c r="E8" i="25"/>
  <c r="E7" i="25"/>
  <c r="E5" i="25"/>
  <c r="E4" i="25"/>
  <c r="D7" i="25"/>
  <c r="D4" i="25"/>
  <c r="B7" i="25"/>
  <c r="B4" i="25"/>
  <c r="B19" i="26" l="1"/>
  <c r="F12" i="26"/>
  <c r="F11" i="26"/>
  <c r="F10" i="26"/>
  <c r="F9" i="26"/>
  <c r="E12" i="26"/>
  <c r="E11" i="26"/>
  <c r="E10" i="26"/>
  <c r="E9" i="26"/>
  <c r="D12" i="26"/>
  <c r="D11" i="26"/>
  <c r="D10" i="26"/>
  <c r="D9" i="26"/>
  <c r="C12" i="26"/>
  <c r="C11" i="26"/>
  <c r="C10" i="26"/>
  <c r="C9" i="26"/>
  <c r="B12" i="26"/>
  <c r="B11" i="26"/>
  <c r="B10" i="26"/>
  <c r="B9" i="26"/>
  <c r="F8" i="26"/>
  <c r="E8" i="26"/>
  <c r="D8" i="26"/>
  <c r="C8" i="26"/>
  <c r="B8" i="26"/>
  <c r="D13" i="26" l="1"/>
  <c r="F14" i="23"/>
  <c r="B28" i="26" l="1"/>
  <c r="B28" i="24"/>
  <c r="L66" i="26"/>
  <c r="K66" i="26"/>
  <c r="J66" i="26"/>
  <c r="I66" i="26"/>
  <c r="H66" i="26"/>
  <c r="M65" i="26"/>
  <c r="M64" i="26"/>
  <c r="M63" i="26"/>
  <c r="M66" i="26" s="1"/>
  <c r="M62" i="26"/>
  <c r="M61" i="26"/>
  <c r="B57" i="26"/>
  <c r="V12" i="26"/>
  <c r="U12" i="26"/>
  <c r="T12" i="26"/>
  <c r="S12" i="26"/>
  <c r="V11" i="26"/>
  <c r="U11" i="26"/>
  <c r="T11" i="26"/>
  <c r="S11" i="26"/>
  <c r="K11" i="26"/>
  <c r="V10" i="26"/>
  <c r="U10" i="26"/>
  <c r="T10" i="26"/>
  <c r="S10" i="26"/>
  <c r="V9" i="26"/>
  <c r="U9" i="26"/>
  <c r="T9" i="26"/>
  <c r="S9" i="26"/>
  <c r="K9" i="26"/>
  <c r="O8" i="26"/>
  <c r="U8" i="26"/>
  <c r="X15" i="26"/>
  <c r="C56" i="26"/>
  <c r="X14" i="26"/>
  <c r="C54" i="26"/>
  <c r="X16" i="26"/>
  <c r="X17" i="26"/>
  <c r="C57" i="26"/>
  <c r="B16" i="26" l="1"/>
  <c r="O11" i="26"/>
  <c r="O9" i="26"/>
  <c r="O10" i="26"/>
  <c r="O12" i="26"/>
  <c r="B18" i="26"/>
  <c r="B20" i="26"/>
  <c r="B22" i="26"/>
  <c r="D17" i="26"/>
  <c r="R8" i="26"/>
  <c r="L9" i="26"/>
  <c r="G10" i="26"/>
  <c r="R10" i="26"/>
  <c r="L11" i="26"/>
  <c r="G12" i="26"/>
  <c r="R12" i="26"/>
  <c r="U17" i="26" s="1"/>
  <c r="C13" i="26"/>
  <c r="K8" i="26"/>
  <c r="V8" i="26"/>
  <c r="K10" i="26"/>
  <c r="K12" i="26"/>
  <c r="B21" i="26"/>
  <c r="L8" i="26"/>
  <c r="G9" i="26"/>
  <c r="R9" i="26"/>
  <c r="L10" i="26"/>
  <c r="G11" i="26"/>
  <c r="R11" i="26"/>
  <c r="L12" i="26"/>
  <c r="B23" i="26"/>
  <c r="C16" i="26"/>
  <c r="M8" i="26"/>
  <c r="S8" i="26"/>
  <c r="M9" i="26"/>
  <c r="M10" i="26"/>
  <c r="M11" i="26"/>
  <c r="M12" i="26"/>
  <c r="B13" i="26"/>
  <c r="F13" i="26"/>
  <c r="D16" i="26"/>
  <c r="B17" i="26"/>
  <c r="E13" i="26"/>
  <c r="E17" i="26"/>
  <c r="G8" i="26"/>
  <c r="N8" i="26"/>
  <c r="T8" i="26"/>
  <c r="N9" i="26"/>
  <c r="N10" i="26"/>
  <c r="N11" i="26"/>
  <c r="N12" i="26"/>
  <c r="E16" i="26"/>
  <c r="C17" i="26"/>
  <c r="P9" i="26" l="1"/>
  <c r="P11" i="26"/>
  <c r="O13" i="26"/>
  <c r="N15" i="26"/>
  <c r="P12" i="26"/>
  <c r="L13" i="26"/>
  <c r="P10" i="26"/>
  <c r="P8" i="26"/>
  <c r="N17" i="26"/>
  <c r="N14" i="26"/>
  <c r="N13" i="26"/>
  <c r="W17" i="26"/>
  <c r="U16" i="26"/>
  <c r="K13" i="26"/>
  <c r="M13" i="26"/>
  <c r="V16" i="26"/>
  <c r="N16" i="26"/>
  <c r="G13" i="26"/>
  <c r="B54" i="26"/>
  <c r="W16" i="26"/>
  <c r="S15" i="26"/>
  <c r="L14" i="26"/>
  <c r="V14" i="26"/>
  <c r="S14" i="26"/>
  <c r="T15" i="26"/>
  <c r="U14" i="26"/>
  <c r="B24" i="26"/>
  <c r="L17" i="26"/>
  <c r="T14" i="26"/>
  <c r="W15" i="26"/>
  <c r="V17" i="26"/>
  <c r="T16" i="26"/>
  <c r="S16" i="26"/>
  <c r="U15" i="26"/>
  <c r="B25" i="26"/>
  <c r="S17" i="26"/>
  <c r="T17" i="26"/>
  <c r="V15" i="26"/>
  <c r="M17" i="26"/>
  <c r="L15" i="26"/>
  <c r="K17" i="26"/>
  <c r="M16" i="26"/>
  <c r="W14" i="26"/>
  <c r="M15" i="26"/>
  <c r="K14" i="26"/>
  <c r="M14" i="26"/>
  <c r="K15" i="26"/>
  <c r="L16" i="26"/>
  <c r="K16" i="26"/>
  <c r="B27" i="26" l="1"/>
  <c r="B56" i="26"/>
  <c r="P13" i="26"/>
  <c r="W18" i="26"/>
  <c r="O18" i="26"/>
  <c r="R19" i="26" l="1"/>
  <c r="R20" i="26"/>
  <c r="R22" i="26" l="1"/>
  <c r="F12" i="24" l="1"/>
  <c r="E12" i="24"/>
  <c r="D12" i="24"/>
  <c r="C12" i="24"/>
  <c r="B12" i="24"/>
  <c r="F11" i="24"/>
  <c r="E11" i="24"/>
  <c r="D11" i="24"/>
  <c r="C11" i="24"/>
  <c r="B11" i="24"/>
  <c r="F10" i="24"/>
  <c r="E10" i="24"/>
  <c r="D10" i="24"/>
  <c r="C10" i="24"/>
  <c r="B10" i="24"/>
  <c r="F9" i="24"/>
  <c r="E9" i="24"/>
  <c r="D9" i="24"/>
  <c r="C9" i="24"/>
  <c r="B9" i="24"/>
  <c r="B20" i="24" s="1"/>
  <c r="F8" i="24"/>
  <c r="E8" i="24"/>
  <c r="D8" i="24"/>
  <c r="C8" i="24"/>
  <c r="B8" i="24"/>
  <c r="E14" i="23"/>
  <c r="D14" i="23"/>
  <c r="C14" i="23"/>
  <c r="B14" i="23"/>
  <c r="G13" i="23"/>
  <c r="G12" i="23"/>
  <c r="G11" i="23"/>
  <c r="G10" i="23"/>
  <c r="G9" i="23"/>
  <c r="C27" i="24"/>
  <c r="C25" i="24"/>
  <c r="C28" i="24"/>
  <c r="B22" i="24" l="1"/>
  <c r="G12" i="24"/>
  <c r="B23" i="24"/>
  <c r="G14" i="23"/>
  <c r="D13" i="24"/>
  <c r="B21" i="24"/>
  <c r="B18" i="24"/>
  <c r="B19" i="24"/>
  <c r="G10" i="24"/>
  <c r="B17" i="24"/>
  <c r="C13" i="24"/>
  <c r="G9" i="24"/>
  <c r="G11" i="24"/>
  <c r="E13" i="24"/>
  <c r="B16" i="24"/>
  <c r="B25" i="24" s="1"/>
  <c r="B27" i="24" s="1"/>
  <c r="G8" i="24"/>
  <c r="G13" i="24" s="1"/>
  <c r="B13" i="24"/>
  <c r="F13" i="24"/>
  <c r="B24" i="24" l="1"/>
</calcChain>
</file>

<file path=xl/sharedStrings.xml><?xml version="1.0" encoding="utf-8"?>
<sst xmlns="http://schemas.openxmlformats.org/spreadsheetml/2006/main" count="121" uniqueCount="69">
  <si>
    <t>This worksheet contains values required for MegaStat charts.</t>
  </si>
  <si>
    <t>Boxplot  1/4/2564 23:42.16</t>
  </si>
  <si>
    <t>Dotplot  1/4/2564 23:42.16</t>
  </si>
  <si>
    <t>NormalPlot  1/4/2564 23:42.16</t>
  </si>
  <si>
    <t>พัฒนาโดย รศ.ดร.อนุวัติ คูณแก้ว  คณะครุศาสตร์ มหาวิทยาลัยราชภัฎเพชรบูรณ์</t>
  </si>
  <si>
    <t>Observed Frequencies</t>
  </si>
  <si>
    <t>Column Variable</t>
  </si>
  <si>
    <t>Helth</t>
  </si>
  <si>
    <t>Low</t>
  </si>
  <si>
    <t>High</t>
  </si>
  <si>
    <t>Total</t>
  </si>
  <si>
    <t>Calculation square</t>
  </si>
  <si>
    <t>Ns</t>
  </si>
  <si>
    <t>Nd</t>
  </si>
  <si>
    <t>คำชี้แจง  ให้บันทึกข้อมูลที่จำนวนแถว (Rows) และคอลัมน์ (Column)</t>
  </si>
  <si>
    <t>z</t>
  </si>
  <si>
    <t>Z critical</t>
  </si>
  <si>
    <t>พัฒนาโดย รศ.ดร.อนุวัติ คูณแก้ว    คณะครุศาสตร์    มหาวิทยาลัยราชภัฎเพชรบูรณ์</t>
  </si>
  <si>
    <t xml:space="preserve">วิธีใช้ </t>
  </si>
  <si>
    <t xml:space="preserve">1. คลิกที่ชีท (Sheet) "Data"   </t>
  </si>
  <si>
    <t>ผลลัพธ์ (Result)</t>
  </si>
  <si>
    <t>1. คลิกที่ชีท (Sheet) "Result" (ผลลัพธ์)</t>
  </si>
  <si>
    <t>4X4</t>
  </si>
  <si>
    <t>3X3</t>
  </si>
  <si>
    <t>2X2</t>
  </si>
  <si>
    <t>แถว/คอลัมน์</t>
  </si>
  <si>
    <t>คอลัมน์ 1</t>
  </si>
  <si>
    <t>คอลัมน์ 2</t>
  </si>
  <si>
    <t>คอลัมน์ 3</t>
  </si>
  <si>
    <t>คอลัมน์ 4</t>
  </si>
  <si>
    <t>คอลัมน์ 5</t>
  </si>
  <si>
    <t>รวม</t>
  </si>
  <si>
    <t>แถวที่ 1</t>
  </si>
  <si>
    <t>แถวที่ 2</t>
  </si>
  <si>
    <t>แถวที่ 3</t>
  </si>
  <si>
    <t>แถวที่ 4</t>
  </si>
  <si>
    <t>แถวที่ 5</t>
  </si>
  <si>
    <t>Highest</t>
  </si>
  <si>
    <t>Middle</t>
  </si>
  <si>
    <t>very low</t>
  </si>
  <si>
    <t>Best</t>
  </si>
  <si>
    <t>Good</t>
  </si>
  <si>
    <t>Poor</t>
  </si>
  <si>
    <t xml:space="preserve">    คีย์ข้อมูลในตารางแถว x คอลัมน์ ให้ครบถ้วน (ไม่ต้องคีย์ผลรวมของแถว และ คอลัมน์ เพราะโปรแกรมจะคำนวณอัตโนมัติ)</t>
  </si>
  <si>
    <t>ตัวแปรทั้งสองเป็นจัดอันดับ (Ordinal scale)</t>
  </si>
  <si>
    <t>2. จำนวนแถว x จำนวนคอลัมน์ ไม่เกิน 5 x 5</t>
  </si>
  <si>
    <t>(ไม่ต้องคีย์ผลรวมของแถว และ คอลัมน์ เพราะโปรแกรมจะคำนวณอัตโนมัติ)</t>
  </si>
  <si>
    <t xml:space="preserve">คำชี้แจง  คีย์ข้อมูลในตารางแถว x คอลัมน์ (จำนวนแถว x จำนวนคอลัมน์ ไม่เกิน 5 x 5) </t>
  </si>
  <si>
    <t>Somer's d</t>
  </si>
  <si>
    <t>โปรแกรมการทดสอบความสัมพันธ์ระหว่างตัวแปร โดยใช้ Somer's d</t>
  </si>
  <si>
    <t xml:space="preserve">2. ผลลัพธ์จะนำเสนอค่า Somer's d  และ สรุปผล </t>
  </si>
  <si>
    <t xml:space="preserve">โปรแกรมการทดสอบความสัมพันธ์ระหว่างตัวแปร  โดยใช้ Somer's d </t>
  </si>
  <si>
    <t>y1</t>
  </si>
  <si>
    <t>y2</t>
  </si>
  <si>
    <t>y3</t>
  </si>
  <si>
    <t>middle</t>
  </si>
  <si>
    <t>high</t>
  </si>
  <si>
    <t>5X5</t>
  </si>
  <si>
    <t>Gamma</t>
  </si>
  <si>
    <t>C-D</t>
  </si>
  <si>
    <t>C+D</t>
  </si>
  <si>
    <t>T row1</t>
  </si>
  <si>
    <t>T row2</t>
  </si>
  <si>
    <t>T row3</t>
  </si>
  <si>
    <t>T row4</t>
  </si>
  <si>
    <t>T row5</t>
  </si>
  <si>
    <t>T Total</t>
  </si>
  <si>
    <t>T Sum(row1:row5)</t>
  </si>
  <si>
    <t>ผลการวิเคราะห์ข้อมูล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</si>
</sst>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##0;\-##0;_);_(@_)"/>
    <numFmt numFmtId="166" formatCode="###0"/>
    <numFmt numFmtId="167" formatCode="0.0000"/>
  </numFmts>
  <fonts count="13"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21212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60"/>
      <name val="Arial"/>
      <family val="2"/>
    </font>
    <font>
      <sz val="9"/>
      <name val="Arial"/>
      <family val="2"/>
    </font>
    <font>
      <sz val="11"/>
      <name val="Calibri"/>
      <family val="2"/>
      <charset val="222"/>
      <scheme val="minor"/>
    </font>
    <font>
      <sz val="12"/>
      <color theme="1"/>
      <name val="Calibri"/>
      <family val="2"/>
      <charset val="22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</cellStyleXfs>
  <cellXfs count="88">
    <xf numFmtId="0" fontId="0" fillId="0" borderId="0" xfId="0"/>
    <xf numFmtId="0" fontId="0" fillId="2" borderId="0" xfId="0" applyFill="1" applyProtection="1">
      <protection hidden="1"/>
    </xf>
    <xf numFmtId="0" fontId="4" fillId="6" borderId="13" xfId="0" applyFont="1" applyFill="1" applyBorder="1" applyAlignment="1" applyProtection="1">
      <protection hidden="1"/>
    </xf>
    <xf numFmtId="0" fontId="4" fillId="6" borderId="14" xfId="0" applyFont="1" applyFill="1" applyBorder="1" applyAlignment="1" applyProtection="1">
      <protection hidden="1"/>
    </xf>
    <xf numFmtId="0" fontId="4" fillId="6" borderId="15" xfId="0" applyFont="1" applyFill="1" applyBorder="1" applyAlignment="1" applyProtection="1">
      <protection hidden="1"/>
    </xf>
    <xf numFmtId="0" fontId="0" fillId="0" borderId="0" xfId="0" applyProtection="1">
      <protection hidden="1"/>
    </xf>
    <xf numFmtId="0" fontId="4" fillId="6" borderId="16" xfId="0" applyFont="1" applyFill="1" applyBorder="1" applyAlignment="1" applyProtection="1">
      <protection hidden="1"/>
    </xf>
    <xf numFmtId="0" fontId="5" fillId="6" borderId="0" xfId="0" applyFont="1" applyFill="1" applyBorder="1" applyProtection="1">
      <protection hidden="1"/>
    </xf>
    <xf numFmtId="0" fontId="4" fillId="6" borderId="0" xfId="0" applyFont="1" applyFill="1" applyBorder="1" applyAlignment="1" applyProtection="1">
      <protection hidden="1"/>
    </xf>
    <xf numFmtId="0" fontId="4" fillId="6" borderId="17" xfId="0" applyFont="1" applyFill="1" applyBorder="1" applyAlignment="1" applyProtection="1">
      <protection hidden="1"/>
    </xf>
    <xf numFmtId="0" fontId="6" fillId="6" borderId="18" xfId="0" applyFont="1" applyFill="1" applyBorder="1" applyAlignment="1" applyProtection="1">
      <alignment vertical="center"/>
      <protection hidden="1"/>
    </xf>
    <xf numFmtId="0" fontId="0" fillId="6" borderId="19" xfId="0" applyFill="1" applyBorder="1" applyProtection="1">
      <protection hidden="1"/>
    </xf>
    <xf numFmtId="0" fontId="6" fillId="6" borderId="19" xfId="0" applyFont="1" applyFill="1" applyBorder="1" applyAlignment="1" applyProtection="1">
      <alignment vertical="center"/>
      <protection hidden="1"/>
    </xf>
    <xf numFmtId="0" fontId="6" fillId="6" borderId="20" xfId="0" applyFont="1" applyFill="1" applyBorder="1" applyAlignment="1" applyProtection="1">
      <alignment vertical="center"/>
      <protection hidden="1"/>
    </xf>
    <xf numFmtId="0" fontId="1" fillId="7" borderId="13" xfId="0" applyFont="1" applyFill="1" applyBorder="1" applyProtection="1">
      <protection hidden="1"/>
    </xf>
    <xf numFmtId="0" fontId="0" fillId="2" borderId="14" xfId="0" applyFont="1" applyFill="1" applyBorder="1" applyProtection="1">
      <protection hidden="1"/>
    </xf>
    <xf numFmtId="0" fontId="0" fillId="2" borderId="14" xfId="0" applyFill="1" applyBorder="1" applyProtection="1">
      <protection hidden="1"/>
    </xf>
    <xf numFmtId="0" fontId="0" fillId="2" borderId="15" xfId="0" applyFill="1" applyBorder="1" applyProtection="1">
      <protection hidden="1"/>
    </xf>
    <xf numFmtId="0" fontId="0" fillId="2" borderId="16" xfId="0" applyFont="1" applyFill="1" applyBorder="1" applyProtection="1">
      <protection hidden="1"/>
    </xf>
    <xf numFmtId="0" fontId="0" fillId="2" borderId="0" xfId="0" applyFont="1" applyFill="1" applyBorder="1" applyProtection="1">
      <protection hidden="1"/>
    </xf>
    <xf numFmtId="0" fontId="0" fillId="2" borderId="0" xfId="0" applyFill="1" applyBorder="1" applyProtection="1">
      <protection hidden="1"/>
    </xf>
    <xf numFmtId="0" fontId="0" fillId="2" borderId="17" xfId="0" applyFill="1" applyBorder="1" applyProtection="1">
      <protection hidden="1"/>
    </xf>
    <xf numFmtId="0" fontId="0" fillId="2" borderId="18" xfId="0" applyFont="1" applyFill="1" applyBorder="1" applyProtection="1">
      <protection hidden="1"/>
    </xf>
    <xf numFmtId="0" fontId="0" fillId="2" borderId="19" xfId="0" applyFont="1" applyFill="1" applyBorder="1" applyProtection="1">
      <protection hidden="1"/>
    </xf>
    <xf numFmtId="0" fontId="0" fillId="2" borderId="19" xfId="0" applyFill="1" applyBorder="1" applyProtection="1">
      <protection hidden="1"/>
    </xf>
    <xf numFmtId="0" fontId="0" fillId="2" borderId="20" xfId="0" applyFill="1" applyBorder="1" applyProtection="1">
      <protection hidden="1"/>
    </xf>
    <xf numFmtId="0" fontId="6" fillId="7" borderId="13" xfId="0" applyFont="1" applyFill="1" applyBorder="1" applyProtection="1">
      <protection hidden="1"/>
    </xf>
    <xf numFmtId="0" fontId="6" fillId="7" borderId="14" xfId="0" applyFont="1" applyFill="1" applyBorder="1" applyProtection="1">
      <protection hidden="1"/>
    </xf>
    <xf numFmtId="0" fontId="0" fillId="2" borderId="16" xfId="0" applyFill="1" applyBorder="1" applyAlignment="1" applyProtection="1">
      <alignment vertical="center"/>
      <protection hidden="1"/>
    </xf>
    <xf numFmtId="0" fontId="0" fillId="2" borderId="18" xfId="0" applyFill="1" applyBorder="1" applyProtection="1">
      <protection hidden="1"/>
    </xf>
    <xf numFmtId="0" fontId="1" fillId="9" borderId="1" xfId="0" applyFont="1" applyFill="1" applyBorder="1" applyProtection="1">
      <protection hidden="1"/>
    </xf>
    <xf numFmtId="0" fontId="0" fillId="2" borderId="0" xfId="0" quotePrefix="1" applyFill="1" applyProtection="1">
      <protection hidden="1"/>
    </xf>
    <xf numFmtId="0" fontId="0" fillId="2" borderId="1" xfId="0" applyFill="1" applyBorder="1" applyProtection="1">
      <protection hidden="1"/>
    </xf>
    <xf numFmtId="0" fontId="1" fillId="2" borderId="0" xfId="0" applyFont="1" applyFill="1" applyBorder="1" applyProtection="1">
      <protection hidden="1"/>
    </xf>
    <xf numFmtId="0" fontId="1" fillId="7" borderId="18" xfId="0" applyFont="1" applyFill="1" applyBorder="1" applyProtection="1">
      <protection hidden="1"/>
    </xf>
    <xf numFmtId="0" fontId="0" fillId="7" borderId="19" xfId="0" applyFill="1" applyBorder="1" applyProtection="1">
      <protection hidden="1"/>
    </xf>
    <xf numFmtId="0" fontId="0" fillId="7" borderId="20" xfId="0" applyFill="1" applyBorder="1" applyProtection="1">
      <protection hidden="1"/>
    </xf>
    <xf numFmtId="165" fontId="3" fillId="2" borderId="1" xfId="0" applyNumberFormat="1" applyFont="1" applyFill="1" applyBorder="1" applyAlignment="1" applyProtection="1">
      <alignment horizontal="center"/>
      <protection hidden="1"/>
    </xf>
    <xf numFmtId="0" fontId="0" fillId="2" borderId="22" xfId="0" applyFill="1" applyBorder="1" applyProtection="1">
      <protection hidden="1"/>
    </xf>
    <xf numFmtId="0" fontId="1" fillId="2" borderId="22" xfId="0" applyFont="1" applyFill="1" applyBorder="1" applyAlignment="1" applyProtection="1">
      <alignment horizontal="center" vertical="center"/>
      <protection hidden="1"/>
    </xf>
    <xf numFmtId="0" fontId="1" fillId="9" borderId="11" xfId="0" applyFont="1" applyFill="1" applyBorder="1" applyAlignment="1" applyProtection="1">
      <alignment horizontal="center"/>
      <protection hidden="1"/>
    </xf>
    <xf numFmtId="0" fontId="1" fillId="8" borderId="11" xfId="0" applyFont="1" applyFill="1" applyBorder="1" applyAlignment="1" applyProtection="1">
      <alignment horizontal="center" vertical="center"/>
      <protection hidden="1"/>
    </xf>
    <xf numFmtId="0" fontId="12" fillId="0" borderId="1" xfId="0" applyFont="1" applyBorder="1" applyAlignment="1" applyProtection="1">
      <alignment horizontal="center" vertical="center" wrapText="1"/>
      <protection locked="0"/>
    </xf>
    <xf numFmtId="166" fontId="11" fillId="0" borderId="1" xfId="4" applyNumberFormat="1" applyFont="1" applyBorder="1" applyAlignment="1" applyProtection="1">
      <alignment horizontal="center" vertical="top"/>
      <protection locked="0"/>
    </xf>
    <xf numFmtId="0" fontId="4" fillId="4" borderId="2" xfId="0" applyFont="1" applyFill="1" applyBorder="1" applyProtection="1">
      <protection hidden="1"/>
    </xf>
    <xf numFmtId="0" fontId="0" fillId="4" borderId="3" xfId="0" applyFill="1" applyBorder="1" applyProtection="1">
      <protection hidden="1"/>
    </xf>
    <xf numFmtId="0" fontId="0" fillId="4" borderId="9" xfId="0" applyFill="1" applyBorder="1" applyProtection="1">
      <protection hidden="1"/>
    </xf>
    <xf numFmtId="0" fontId="4" fillId="4" borderId="4" xfId="0" applyFont="1" applyFill="1" applyBorder="1" applyAlignment="1" applyProtection="1">
      <alignment horizontal="left" vertical="center"/>
      <protection hidden="1"/>
    </xf>
    <xf numFmtId="0" fontId="0" fillId="4" borderId="5" xfId="0" applyFill="1" applyBorder="1" applyProtection="1">
      <protection hidden="1"/>
    </xf>
    <xf numFmtId="0" fontId="0" fillId="4" borderId="10" xfId="0" applyFill="1" applyBorder="1" applyProtection="1">
      <protection hidden="1"/>
    </xf>
    <xf numFmtId="0" fontId="1" fillId="3" borderId="6" xfId="0" applyFont="1" applyFill="1" applyBorder="1" applyAlignment="1" applyProtection="1">
      <alignment horizontal="left" vertical="center"/>
      <protection hidden="1"/>
    </xf>
    <xf numFmtId="0" fontId="0" fillId="3" borderId="12" xfId="0" applyFill="1" applyBorder="1" applyAlignment="1" applyProtection="1">
      <alignment horizontal="center" vertical="center"/>
      <protection hidden="1"/>
    </xf>
    <xf numFmtId="0" fontId="0" fillId="3" borderId="7" xfId="0" applyFill="1" applyBorder="1" applyAlignment="1" applyProtection="1">
      <alignment horizontal="center"/>
      <protection hidden="1"/>
    </xf>
    <xf numFmtId="0" fontId="0" fillId="3" borderId="7" xfId="0" applyFill="1" applyBorder="1" applyProtection="1">
      <protection hidden="1"/>
    </xf>
    <xf numFmtId="0" fontId="0" fillId="3" borderId="8" xfId="0" applyFill="1" applyBorder="1" applyProtection="1">
      <protection hidden="1"/>
    </xf>
    <xf numFmtId="0" fontId="1" fillId="2" borderId="0" xfId="0" applyFont="1" applyFill="1" applyBorder="1" applyAlignment="1" applyProtection="1">
      <alignment horizontal="left" vertical="center"/>
      <protection hidden="1"/>
    </xf>
    <xf numFmtId="0" fontId="0" fillId="2" borderId="0" xfId="0" applyFill="1" applyBorder="1" applyAlignment="1" applyProtection="1">
      <alignment horizontal="center" vertical="center"/>
      <protection hidden="1"/>
    </xf>
    <xf numFmtId="0" fontId="0" fillId="2" borderId="0" xfId="0" applyFill="1" applyBorder="1" applyAlignment="1" applyProtection="1">
      <alignment horizontal="center"/>
      <protection hidden="1"/>
    </xf>
    <xf numFmtId="0" fontId="0" fillId="5" borderId="11" xfId="0" applyFill="1" applyBorder="1" applyProtection="1">
      <protection hidden="1"/>
    </xf>
    <xf numFmtId="0" fontId="0" fillId="2" borderId="1" xfId="0" applyFill="1" applyBorder="1" applyAlignment="1" applyProtection="1">
      <alignment horizontal="center"/>
      <protection hidden="1"/>
    </xf>
    <xf numFmtId="0" fontId="0" fillId="2" borderId="21" xfId="0" applyFill="1" applyBorder="1" applyProtection="1">
      <protection hidden="1"/>
    </xf>
    <xf numFmtId="164" fontId="0" fillId="2" borderId="0" xfId="0" applyNumberFormat="1" applyFill="1" applyBorder="1" applyProtection="1">
      <protection hidden="1"/>
    </xf>
    <xf numFmtId="0" fontId="0" fillId="10" borderId="1" xfId="0" applyFill="1" applyBorder="1" applyProtection="1">
      <protection hidden="1"/>
    </xf>
    <xf numFmtId="0" fontId="0" fillId="11" borderId="1" xfId="0" applyFill="1" applyBorder="1" applyProtection="1">
      <protection hidden="1"/>
    </xf>
    <xf numFmtId="0" fontId="0" fillId="3" borderId="1" xfId="0" applyFill="1" applyBorder="1" applyProtection="1">
      <protection hidden="1"/>
    </xf>
    <xf numFmtId="164" fontId="0" fillId="3" borderId="1" xfId="0" applyNumberFormat="1" applyFill="1" applyBorder="1" applyProtection="1">
      <protection hidden="1"/>
    </xf>
    <xf numFmtId="164" fontId="0" fillId="2" borderId="1" xfId="0" applyNumberFormat="1" applyFill="1" applyBorder="1" applyProtection="1">
      <protection hidden="1"/>
    </xf>
    <xf numFmtId="0" fontId="9" fillId="0" borderId="1" xfId="0" applyFont="1" applyBorder="1" applyProtection="1">
      <protection hidden="1"/>
    </xf>
    <xf numFmtId="166" fontId="8" fillId="0" borderId="1" xfId="4" applyNumberFormat="1" applyFont="1" applyBorder="1" applyAlignment="1" applyProtection="1">
      <alignment horizontal="right" vertical="top"/>
      <protection hidden="1"/>
    </xf>
    <xf numFmtId="166" fontId="7" fillId="0" borderId="1" xfId="4" applyNumberFormat="1" applyFont="1" applyBorder="1" applyAlignment="1" applyProtection="1">
      <alignment horizontal="right" vertical="top"/>
      <protection hidden="1"/>
    </xf>
    <xf numFmtId="166" fontId="9" fillId="0" borderId="1" xfId="0" applyNumberFormat="1" applyFont="1" applyBorder="1" applyProtection="1">
      <protection hidden="1"/>
    </xf>
    <xf numFmtId="0" fontId="0" fillId="7" borderId="0" xfId="0" applyFill="1" applyProtection="1">
      <protection hidden="1"/>
    </xf>
    <xf numFmtId="0" fontId="0" fillId="2" borderId="11" xfId="0" applyFill="1" applyBorder="1" applyProtection="1">
      <protection hidden="1"/>
    </xf>
    <xf numFmtId="0" fontId="0" fillId="0" borderId="1" xfId="0" applyBorder="1" applyProtection="1">
      <protection hidden="1"/>
    </xf>
    <xf numFmtId="0" fontId="0" fillId="3" borderId="0" xfId="0" applyFill="1" applyProtection="1">
      <protection hidden="1"/>
    </xf>
    <xf numFmtId="0" fontId="0" fillId="0" borderId="0" xfId="0" applyBorder="1" applyProtection="1">
      <protection hidden="1"/>
    </xf>
    <xf numFmtId="166" fontId="8" fillId="10" borderId="1" xfId="4" applyNumberFormat="1" applyFont="1" applyFill="1" applyBorder="1" applyAlignment="1" applyProtection="1">
      <alignment horizontal="right" vertical="top"/>
      <protection hidden="1"/>
    </xf>
    <xf numFmtId="166" fontId="0" fillId="2" borderId="0" xfId="0" applyNumberFormat="1" applyFill="1" applyProtection="1">
      <protection hidden="1"/>
    </xf>
    <xf numFmtId="166" fontId="0" fillId="2" borderId="0" xfId="0" applyNumberFormat="1" applyFill="1" applyBorder="1" applyProtection="1">
      <protection hidden="1"/>
    </xf>
    <xf numFmtId="0" fontId="4" fillId="7" borderId="0" xfId="0" applyFont="1" applyFill="1" applyProtection="1">
      <protection hidden="1"/>
    </xf>
    <xf numFmtId="0" fontId="10" fillId="2" borderId="13" xfId="0" applyFont="1" applyFill="1" applyBorder="1" applyAlignment="1" applyProtection="1">
      <alignment vertical="center"/>
      <protection hidden="1"/>
    </xf>
    <xf numFmtId="167" fontId="10" fillId="2" borderId="14" xfId="0" applyNumberFormat="1" applyFont="1" applyFill="1" applyBorder="1" applyAlignment="1" applyProtection="1">
      <alignment vertical="center"/>
      <protection hidden="1"/>
    </xf>
    <xf numFmtId="0" fontId="10" fillId="2" borderId="14" xfId="0" applyFont="1" applyFill="1" applyBorder="1" applyAlignment="1" applyProtection="1">
      <alignment vertical="center"/>
      <protection hidden="1"/>
    </xf>
    <xf numFmtId="0" fontId="10" fillId="2" borderId="19" xfId="0" applyFont="1" applyFill="1" applyBorder="1" applyAlignment="1" applyProtection="1">
      <alignment vertical="center"/>
      <protection hidden="1"/>
    </xf>
    <xf numFmtId="2" fontId="1" fillId="2" borderId="19" xfId="0" applyNumberFormat="1" applyFont="1" applyFill="1" applyBorder="1" applyAlignment="1" applyProtection="1">
      <alignment horizontal="center" vertical="center"/>
      <protection hidden="1"/>
    </xf>
    <xf numFmtId="0" fontId="1" fillId="7" borderId="13" xfId="0" applyFont="1" applyFill="1" applyBorder="1" applyAlignment="1" applyProtection="1">
      <alignment horizontal="left" vertical="center"/>
      <protection hidden="1"/>
    </xf>
    <xf numFmtId="0" fontId="1" fillId="7" borderId="14" xfId="0" applyFont="1" applyFill="1" applyBorder="1" applyAlignment="1" applyProtection="1">
      <alignment horizontal="left" vertical="center"/>
      <protection hidden="1"/>
    </xf>
    <xf numFmtId="0" fontId="1" fillId="7" borderId="15" xfId="0" applyFont="1" applyFill="1" applyBorder="1" applyAlignment="1" applyProtection="1">
      <alignment horizontal="left" vertical="center"/>
      <protection hidden="1"/>
    </xf>
  </cellXfs>
  <cellStyles count="5">
    <cellStyle name="Normal 2" xfId="1"/>
    <cellStyle name="ปกติ" xfId="0" builtinId="0"/>
    <cellStyle name="ปกติ 2" xfId="2"/>
    <cellStyle name="ปกติ_Sheet2" xfId="4"/>
    <cellStyle name="เปอร์เซ็นต์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58"/>
  <sheetViews>
    <sheetView workbookViewId="0">
      <selection activeCell="B42" sqref="B42"/>
    </sheetView>
  </sheetViews>
  <sheetFormatPr defaultRowHeight="14.5"/>
  <sheetData>
    <row r="1" spans="1:2">
      <c r="A1" t="s">
        <v>0</v>
      </c>
    </row>
    <row r="3" spans="1:2">
      <c r="A3" t="s">
        <v>1</v>
      </c>
    </row>
    <row r="4" spans="1:2">
      <c r="A4">
        <v>2</v>
      </c>
      <c r="B4">
        <v>6</v>
      </c>
    </row>
    <row r="5" spans="1:2">
      <c r="A5">
        <v>2</v>
      </c>
      <c r="B5">
        <v>7</v>
      </c>
    </row>
    <row r="6" spans="1:2">
      <c r="A6">
        <v>3</v>
      </c>
      <c r="B6">
        <v>7</v>
      </c>
    </row>
    <row r="7" spans="1:2">
      <c r="A7">
        <v>3</v>
      </c>
      <c r="B7">
        <v>8</v>
      </c>
    </row>
    <row r="8" spans="1:2">
      <c r="A8">
        <v>1</v>
      </c>
      <c r="B8">
        <v>8</v>
      </c>
    </row>
    <row r="9" spans="1:2">
      <c r="A9">
        <v>3</v>
      </c>
      <c r="B9">
        <v>8</v>
      </c>
    </row>
    <row r="10" spans="1:2">
      <c r="A10">
        <v>3</v>
      </c>
      <c r="B10">
        <v>8</v>
      </c>
    </row>
    <row r="11" spans="1:2">
      <c r="A11">
        <v>2</v>
      </c>
      <c r="B11">
        <v>8</v>
      </c>
    </row>
    <row r="12" spans="1:2">
      <c r="A12">
        <v>2</v>
      </c>
      <c r="B12">
        <v>9</v>
      </c>
    </row>
    <row r="13" spans="1:2">
      <c r="A13">
        <v>2</v>
      </c>
      <c r="B13">
        <v>8</v>
      </c>
    </row>
    <row r="14" spans="1:2">
      <c r="A14">
        <v>1</v>
      </c>
      <c r="B14">
        <v>8</v>
      </c>
    </row>
    <row r="15" spans="1:2">
      <c r="A15">
        <v>1</v>
      </c>
      <c r="B15">
        <v>7</v>
      </c>
    </row>
    <row r="16" spans="1:2">
      <c r="A16">
        <v>2</v>
      </c>
      <c r="B16">
        <v>7</v>
      </c>
    </row>
    <row r="17" spans="1:2">
      <c r="A17">
        <v>1</v>
      </c>
      <c r="B17">
        <v>4</v>
      </c>
    </row>
    <row r="18" spans="1:2">
      <c r="A18">
        <v>3</v>
      </c>
      <c r="B18">
        <v>4</v>
      </c>
    </row>
    <row r="19" spans="1:2">
      <c r="A19">
        <v>1</v>
      </c>
      <c r="B19">
        <v>5.5</v>
      </c>
    </row>
    <row r="20" spans="1:2">
      <c r="A20">
        <v>3</v>
      </c>
      <c r="B20">
        <v>5.5</v>
      </c>
    </row>
    <row r="21" spans="1:2">
      <c r="A21">
        <v>1</v>
      </c>
      <c r="B21">
        <v>9.5</v>
      </c>
    </row>
    <row r="22" spans="1:2">
      <c r="A22">
        <v>3</v>
      </c>
      <c r="B22">
        <v>9.5</v>
      </c>
    </row>
    <row r="23" spans="1:2">
      <c r="A23">
        <v>1</v>
      </c>
      <c r="B23">
        <v>11</v>
      </c>
    </row>
    <row r="24" spans="1:2">
      <c r="A24">
        <v>3</v>
      </c>
      <c r="B24">
        <v>11</v>
      </c>
    </row>
    <row r="26" spans="1:2">
      <c r="A26" t="s">
        <v>2</v>
      </c>
    </row>
    <row r="27" spans="1:2">
      <c r="A27">
        <v>6</v>
      </c>
      <c r="B27">
        <v>1</v>
      </c>
    </row>
    <row r="28" spans="1:2">
      <c r="A28">
        <v>6</v>
      </c>
      <c r="B28">
        <v>2</v>
      </c>
    </row>
    <row r="29" spans="1:2">
      <c r="A29">
        <v>7</v>
      </c>
      <c r="B29">
        <v>1</v>
      </c>
    </row>
    <row r="30" spans="1:2">
      <c r="A30">
        <v>7</v>
      </c>
      <c r="B30">
        <v>2</v>
      </c>
    </row>
    <row r="31" spans="1:2">
      <c r="A31">
        <v>7</v>
      </c>
      <c r="B31">
        <v>3</v>
      </c>
    </row>
    <row r="32" spans="1:2">
      <c r="A32">
        <v>7</v>
      </c>
      <c r="B32">
        <v>4</v>
      </c>
    </row>
    <row r="33" spans="1:2">
      <c r="A33">
        <v>7</v>
      </c>
      <c r="B33">
        <v>5</v>
      </c>
    </row>
    <row r="34" spans="1:2">
      <c r="A34">
        <v>8</v>
      </c>
      <c r="B34">
        <v>1</v>
      </c>
    </row>
    <row r="35" spans="1:2">
      <c r="A35">
        <v>8</v>
      </c>
      <c r="B35">
        <v>2</v>
      </c>
    </row>
    <row r="36" spans="1:2">
      <c r="A36">
        <v>8</v>
      </c>
      <c r="B36">
        <v>3</v>
      </c>
    </row>
    <row r="37" spans="1:2">
      <c r="A37">
        <v>8</v>
      </c>
      <c r="B37">
        <v>4</v>
      </c>
    </row>
    <row r="38" spans="1:2">
      <c r="A38">
        <v>8</v>
      </c>
      <c r="B38">
        <v>5</v>
      </c>
    </row>
    <row r="39" spans="1:2">
      <c r="A39">
        <v>8</v>
      </c>
      <c r="B39">
        <v>6</v>
      </c>
    </row>
    <row r="40" spans="1:2">
      <c r="A40">
        <v>9</v>
      </c>
      <c r="B40">
        <v>1</v>
      </c>
    </row>
    <row r="41" spans="1:2">
      <c r="A41">
        <v>9</v>
      </c>
      <c r="B41">
        <v>2</v>
      </c>
    </row>
    <row r="43" spans="1:2">
      <c r="A43" t="s">
        <v>3</v>
      </c>
    </row>
    <row r="44" spans="1:2">
      <c r="A44">
        <v>6</v>
      </c>
      <c r="B44">
        <v>-1.5341205443525459</v>
      </c>
    </row>
    <row r="45" spans="1:2">
      <c r="A45">
        <v>6</v>
      </c>
      <c r="B45">
        <v>-1.1503493803760083</v>
      </c>
    </row>
    <row r="46" spans="1:2">
      <c r="A46">
        <v>7</v>
      </c>
      <c r="B46">
        <v>-0.88714655901887607</v>
      </c>
    </row>
    <row r="47" spans="1:2">
      <c r="A47">
        <v>7</v>
      </c>
      <c r="B47">
        <v>-0.67448975019608193</v>
      </c>
    </row>
    <row r="48" spans="1:2">
      <c r="A48">
        <v>7</v>
      </c>
      <c r="B48">
        <v>-0.48877641111466941</v>
      </c>
    </row>
    <row r="49" spans="1:2">
      <c r="A49">
        <v>7</v>
      </c>
      <c r="B49">
        <v>-0.3186393639643752</v>
      </c>
    </row>
    <row r="50" spans="1:2">
      <c r="A50">
        <v>7</v>
      </c>
      <c r="B50">
        <v>-0.1573106846101707</v>
      </c>
    </row>
    <row r="51" spans="1:2">
      <c r="A51">
        <v>8</v>
      </c>
      <c r="B51">
        <v>0</v>
      </c>
    </row>
    <row r="52" spans="1:2">
      <c r="A52">
        <v>8</v>
      </c>
      <c r="B52">
        <v>0.1573106846101707</v>
      </c>
    </row>
    <row r="53" spans="1:2">
      <c r="A53">
        <v>8</v>
      </c>
      <c r="B53">
        <v>0.3186393639643752</v>
      </c>
    </row>
    <row r="54" spans="1:2">
      <c r="A54">
        <v>8</v>
      </c>
      <c r="B54">
        <v>0.48877641111466941</v>
      </c>
    </row>
    <row r="55" spans="1:2">
      <c r="A55">
        <v>8</v>
      </c>
      <c r="B55">
        <v>0.67448975019608193</v>
      </c>
    </row>
    <row r="56" spans="1:2">
      <c r="A56">
        <v>8</v>
      </c>
      <c r="B56">
        <v>0.88714655901887607</v>
      </c>
    </row>
    <row r="57" spans="1:2">
      <c r="A57">
        <v>9</v>
      </c>
      <c r="B57">
        <v>1.1503493803760083</v>
      </c>
    </row>
    <row r="58" spans="1:2">
      <c r="A58">
        <v>9</v>
      </c>
      <c r="B58">
        <v>1.5341205443525465</v>
      </c>
    </row>
  </sheetData>
  <sortState ref="A44:A58">
    <sortCondition ref="A4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E59"/>
  <sheetViews>
    <sheetView tabSelected="1" workbookViewId="0">
      <selection activeCell="J14" sqref="J14"/>
    </sheetView>
  </sheetViews>
  <sheetFormatPr defaultRowHeight="14.5"/>
  <cols>
    <col min="1" max="1" width="3.26953125" style="1" customWidth="1"/>
    <col min="2" max="10" width="8.7265625" style="5"/>
    <col min="11" max="11" width="10.54296875" style="5" customWidth="1"/>
    <col min="12" max="12" width="8.7265625" style="1"/>
    <col min="13" max="13" width="11.453125" style="1" customWidth="1"/>
    <col min="14" max="57" width="8.7265625" style="1"/>
    <col min="58" max="16384" width="8.7265625" style="5"/>
  </cols>
  <sheetData>
    <row r="1" spans="1:13" s="1" customFormat="1"/>
    <row r="2" spans="1:13" ht="18.5">
      <c r="B2" s="2" t="s">
        <v>49</v>
      </c>
      <c r="C2" s="3"/>
      <c r="D2" s="3"/>
      <c r="E2" s="3"/>
      <c r="F2" s="3"/>
      <c r="G2" s="3"/>
      <c r="H2" s="3"/>
      <c r="I2" s="3"/>
      <c r="J2" s="3"/>
      <c r="K2" s="3"/>
      <c r="L2" s="3"/>
      <c r="M2" s="4"/>
    </row>
    <row r="3" spans="1:13" ht="18.5">
      <c r="B3" s="6"/>
      <c r="C3" s="7" t="s">
        <v>44</v>
      </c>
      <c r="D3" s="8"/>
      <c r="E3" s="8"/>
      <c r="F3" s="8"/>
      <c r="G3" s="8"/>
      <c r="H3" s="8"/>
      <c r="I3" s="8"/>
      <c r="J3" s="8"/>
      <c r="K3" s="8"/>
      <c r="L3" s="8"/>
      <c r="M3" s="9"/>
    </row>
    <row r="4" spans="1:13" ht="15.5">
      <c r="B4" s="10" t="s">
        <v>17</v>
      </c>
      <c r="C4" s="11"/>
      <c r="D4" s="12"/>
      <c r="E4" s="12"/>
      <c r="F4" s="12"/>
      <c r="G4" s="12"/>
      <c r="H4" s="12"/>
      <c r="I4" s="12"/>
      <c r="J4" s="12"/>
      <c r="K4" s="12"/>
      <c r="L4" s="12"/>
      <c r="M4" s="13"/>
    </row>
    <row r="5" spans="1:13" s="1" customFormat="1"/>
    <row r="6" spans="1:13">
      <c r="B6" s="14" t="s">
        <v>18</v>
      </c>
      <c r="C6" s="15"/>
      <c r="D6" s="15"/>
      <c r="E6" s="15"/>
      <c r="F6" s="15"/>
      <c r="G6" s="15"/>
      <c r="H6" s="15"/>
      <c r="I6" s="15"/>
      <c r="J6" s="15"/>
      <c r="K6" s="15"/>
      <c r="L6" s="16"/>
      <c r="M6" s="17"/>
    </row>
    <row r="7" spans="1:13">
      <c r="B7" s="18" t="s">
        <v>19</v>
      </c>
      <c r="C7" s="19"/>
      <c r="D7" s="19"/>
      <c r="E7" s="19"/>
      <c r="F7" s="19"/>
      <c r="G7" s="19"/>
      <c r="H7" s="19"/>
      <c r="I7" s="19"/>
      <c r="J7" s="19"/>
      <c r="K7" s="19"/>
      <c r="L7" s="20"/>
      <c r="M7" s="21"/>
    </row>
    <row r="8" spans="1:13">
      <c r="A8" s="5"/>
      <c r="B8" s="18" t="s">
        <v>43</v>
      </c>
      <c r="C8" s="19"/>
      <c r="D8" s="19"/>
      <c r="E8" s="19"/>
      <c r="F8" s="19"/>
      <c r="G8" s="19"/>
      <c r="H8" s="19"/>
      <c r="I8" s="19"/>
      <c r="J8" s="19"/>
      <c r="K8" s="19"/>
      <c r="L8" s="20"/>
      <c r="M8" s="21"/>
    </row>
    <row r="9" spans="1:13">
      <c r="A9" s="5"/>
      <c r="B9" s="22" t="s">
        <v>45</v>
      </c>
      <c r="C9" s="23"/>
      <c r="D9" s="23"/>
      <c r="E9" s="23"/>
      <c r="F9" s="23"/>
      <c r="G9" s="23"/>
      <c r="H9" s="23"/>
      <c r="I9" s="23"/>
      <c r="J9" s="23"/>
      <c r="K9" s="23"/>
      <c r="L9" s="24"/>
      <c r="M9" s="25"/>
    </row>
    <row r="10" spans="1:13">
      <c r="A10" s="5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3" s="1" customFormat="1" ht="15.5">
      <c r="B11" s="26" t="s">
        <v>20</v>
      </c>
      <c r="C11" s="27"/>
      <c r="D11" s="16"/>
      <c r="E11" s="16"/>
      <c r="F11" s="16"/>
      <c r="G11" s="16"/>
      <c r="H11" s="16"/>
      <c r="I11" s="16"/>
      <c r="J11" s="16"/>
      <c r="K11" s="16"/>
      <c r="L11" s="16"/>
      <c r="M11" s="17"/>
    </row>
    <row r="12" spans="1:13" s="1" customFormat="1">
      <c r="B12" s="28" t="s">
        <v>21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1"/>
    </row>
    <row r="13" spans="1:13" s="1" customFormat="1">
      <c r="B13" s="29" t="s">
        <v>50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5"/>
    </row>
    <row r="14" spans="1:13" s="1" customFormat="1"/>
    <row r="15" spans="1:13" s="1" customFormat="1"/>
    <row r="16" spans="1:13" s="1" customFormat="1"/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</sheetData>
  <sheetProtection algorithmName="SHA-512" hashValue="DnCOcnnLj9GM5/TDtUxHigxgyFFmb7PAFWvVSG45mdafzU3iZo2aX3GJh1LpoKllwsV+k8ymhmG4/E5PSeVMyw==" saltValue="GLI81FiVtlJBJq5i04FJXw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A31"/>
  <sheetViews>
    <sheetView workbookViewId="0">
      <selection activeCell="B2" sqref="B2"/>
    </sheetView>
  </sheetViews>
  <sheetFormatPr defaultColWidth="8.453125" defaultRowHeight="14.5"/>
  <cols>
    <col min="1" max="1" width="12.7265625" style="20" customWidth="1"/>
    <col min="2" max="7" width="10.6328125" style="20" customWidth="1"/>
    <col min="8" max="27" width="8.453125" style="1"/>
    <col min="28" max="16384" width="8.453125" style="5"/>
  </cols>
  <sheetData>
    <row r="1" spans="1:8" ht="18.5">
      <c r="A1" s="2" t="s">
        <v>51</v>
      </c>
      <c r="B1" s="3"/>
      <c r="C1" s="3"/>
      <c r="D1" s="3"/>
      <c r="E1" s="3"/>
      <c r="F1" s="3"/>
      <c r="G1" s="3"/>
      <c r="H1" s="4"/>
    </row>
    <row r="2" spans="1:8" ht="18.5">
      <c r="A2" s="6"/>
      <c r="B2" s="7" t="s">
        <v>44</v>
      </c>
      <c r="C2" s="8"/>
      <c r="D2" s="8"/>
      <c r="E2" s="8"/>
      <c r="F2" s="8"/>
      <c r="G2" s="8"/>
      <c r="H2" s="9"/>
    </row>
    <row r="3" spans="1:8" s="20" customFormat="1" ht="15.5">
      <c r="A3" s="10" t="s">
        <v>17</v>
      </c>
      <c r="B3" s="11"/>
      <c r="C3" s="12"/>
      <c r="D3" s="12"/>
      <c r="E3" s="12"/>
      <c r="F3" s="12"/>
      <c r="G3" s="12"/>
      <c r="H3" s="13"/>
    </row>
    <row r="4" spans="1:8" ht="15" customHeight="1"/>
    <row r="5" spans="1:8" ht="15" customHeight="1">
      <c r="A5" s="85" t="s">
        <v>47</v>
      </c>
      <c r="B5" s="86"/>
      <c r="C5" s="86"/>
      <c r="D5" s="86"/>
      <c r="E5" s="86"/>
      <c r="F5" s="86"/>
      <c r="G5" s="87"/>
    </row>
    <row r="6" spans="1:8" ht="15" customHeight="1">
      <c r="A6" s="34" t="s">
        <v>46</v>
      </c>
      <c r="B6" s="35"/>
      <c r="C6" s="35"/>
      <c r="D6" s="35"/>
      <c r="E6" s="35"/>
      <c r="F6" s="35"/>
      <c r="G6" s="36"/>
    </row>
    <row r="7" spans="1:8" ht="15" customHeight="1">
      <c r="A7" s="33"/>
    </row>
    <row r="8" spans="1:8" ht="15" customHeight="1">
      <c r="A8" s="30" t="s">
        <v>25</v>
      </c>
      <c r="B8" s="40" t="s">
        <v>26</v>
      </c>
      <c r="C8" s="40" t="s">
        <v>27</v>
      </c>
      <c r="D8" s="40" t="s">
        <v>28</v>
      </c>
      <c r="E8" s="40" t="s">
        <v>29</v>
      </c>
      <c r="F8" s="40" t="s">
        <v>30</v>
      </c>
      <c r="G8" s="41" t="s">
        <v>31</v>
      </c>
      <c r="H8" s="31"/>
    </row>
    <row r="9" spans="1:8" ht="15" customHeight="1">
      <c r="A9" s="38" t="s">
        <v>32</v>
      </c>
      <c r="B9" s="42">
        <v>74</v>
      </c>
      <c r="C9" s="42">
        <v>24</v>
      </c>
      <c r="D9" s="42">
        <v>8</v>
      </c>
      <c r="E9" s="42">
        <v>16</v>
      </c>
      <c r="F9" s="43"/>
      <c r="G9" s="37">
        <f>SUM(B9:F9)</f>
        <v>122</v>
      </c>
    </row>
    <row r="10" spans="1:8" ht="15" customHeight="1">
      <c r="A10" s="38" t="s">
        <v>33</v>
      </c>
      <c r="B10" s="42">
        <v>15</v>
      </c>
      <c r="C10" s="42">
        <v>63</v>
      </c>
      <c r="D10" s="42">
        <v>24</v>
      </c>
      <c r="E10" s="42">
        <v>12</v>
      </c>
      <c r="F10" s="43"/>
      <c r="G10" s="37">
        <f>SUM(B10:F10)</f>
        <v>114</v>
      </c>
    </row>
    <row r="11" spans="1:8" ht="15" customHeight="1">
      <c r="A11" s="38" t="s">
        <v>34</v>
      </c>
      <c r="B11" s="42">
        <v>11</v>
      </c>
      <c r="C11" s="42">
        <v>13</v>
      </c>
      <c r="D11" s="42">
        <v>68</v>
      </c>
      <c r="E11" s="42">
        <v>72</v>
      </c>
      <c r="F11" s="43"/>
      <c r="G11" s="37">
        <f>SUM(B11:F11)</f>
        <v>164</v>
      </c>
    </row>
    <row r="12" spans="1:8" ht="15" customHeight="1">
      <c r="A12" s="38" t="s">
        <v>35</v>
      </c>
      <c r="B12" s="43"/>
      <c r="C12" s="43"/>
      <c r="D12" s="43"/>
      <c r="E12" s="43"/>
      <c r="F12" s="43"/>
      <c r="G12" s="37">
        <f>SUM(B12:F12)</f>
        <v>0</v>
      </c>
    </row>
    <row r="13" spans="1:8" ht="15" customHeight="1">
      <c r="A13" s="38" t="s">
        <v>36</v>
      </c>
      <c r="B13" s="43"/>
      <c r="C13" s="43"/>
      <c r="D13" s="43"/>
      <c r="E13" s="43"/>
      <c r="F13" s="43"/>
      <c r="G13" s="37">
        <f>SUM(B13:F13)</f>
        <v>0</v>
      </c>
    </row>
    <row r="14" spans="1:8" ht="15" customHeight="1">
      <c r="A14" s="39" t="s">
        <v>31</v>
      </c>
      <c r="B14" s="37">
        <f t="shared" ref="B14:F14" si="0">SUM(B9:B13)</f>
        <v>100</v>
      </c>
      <c r="C14" s="37">
        <f t="shared" si="0"/>
        <v>100</v>
      </c>
      <c r="D14" s="37">
        <f t="shared" si="0"/>
        <v>100</v>
      </c>
      <c r="E14" s="37">
        <f t="shared" si="0"/>
        <v>100</v>
      </c>
      <c r="F14" s="37">
        <f t="shared" si="0"/>
        <v>0</v>
      </c>
      <c r="G14" s="37">
        <f>SUM(G9:G13)</f>
        <v>400</v>
      </c>
    </row>
    <row r="15" spans="1:8" ht="15" customHeight="1"/>
    <row r="16" spans="1:8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</sheetData>
  <sheetProtection algorithmName="SHA-512" hashValue="TH1Bi8NdRQ7XCUXpkbpv6PZjOipI1U+b7+XV7xFu/j58NCofu/zdyygHmjRElKd7cCsNM42pqnWn6S2GyT1j2Q==" saltValue="GAN2VkqNtLz2++FA97CSKg==" spinCount="100000" sheet="1" objects="1" scenarios="1"/>
  <mergeCells count="1">
    <mergeCell ref="A5:G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X28"/>
  <sheetViews>
    <sheetView zoomScale="112" zoomScaleNormal="112" workbookViewId="0">
      <selection sqref="A1:XFD1048576"/>
    </sheetView>
  </sheetViews>
  <sheetFormatPr defaultColWidth="8.54296875" defaultRowHeight="14.5"/>
  <cols>
    <col min="1" max="1" width="18.7265625" style="20" customWidth="1"/>
    <col min="2" max="6" width="8.7265625" style="20" customWidth="1"/>
    <col min="7" max="7" width="11.54296875" style="20" customWidth="1"/>
    <col min="8" max="8" width="8.54296875" style="20"/>
    <col min="9" max="9" width="3.81640625" style="1" customWidth="1"/>
    <col min="10" max="24" width="8.54296875" style="1"/>
    <col min="25" max="16384" width="8.54296875" style="5"/>
  </cols>
  <sheetData>
    <row r="1" spans="1:10" ht="18.5">
      <c r="A1" s="44" t="s">
        <v>49</v>
      </c>
      <c r="B1" s="45"/>
      <c r="C1" s="45"/>
      <c r="D1" s="45"/>
      <c r="E1" s="45"/>
      <c r="F1" s="45"/>
      <c r="G1" s="45"/>
      <c r="H1" s="45"/>
      <c r="I1" s="45"/>
      <c r="J1" s="46"/>
    </row>
    <row r="2" spans="1:10" ht="19" thickBot="1">
      <c r="A2" s="47" t="s">
        <v>4</v>
      </c>
      <c r="B2" s="48"/>
      <c r="C2" s="48"/>
      <c r="D2" s="48"/>
      <c r="E2" s="48"/>
      <c r="F2" s="48"/>
      <c r="G2" s="48"/>
      <c r="H2" s="48"/>
      <c r="I2" s="48"/>
      <c r="J2" s="49"/>
    </row>
    <row r="3" spans="1:10" ht="15" thickBot="1">
      <c r="A3" s="50" t="s">
        <v>14</v>
      </c>
      <c r="B3" s="51"/>
      <c r="C3" s="52"/>
      <c r="D3" s="53"/>
      <c r="E3" s="53"/>
      <c r="F3" s="53"/>
      <c r="G3" s="53"/>
      <c r="H3" s="53"/>
      <c r="I3" s="53"/>
      <c r="J3" s="54"/>
    </row>
    <row r="4" spans="1:10">
      <c r="A4" s="55"/>
      <c r="B4" s="56"/>
      <c r="C4" s="57"/>
    </row>
    <row r="6" spans="1:10">
      <c r="A6" s="58" t="s">
        <v>5</v>
      </c>
      <c r="B6" s="58" t="s">
        <v>6</v>
      </c>
      <c r="C6" s="58"/>
    </row>
    <row r="7" spans="1:10">
      <c r="A7" s="32" t="s">
        <v>7</v>
      </c>
      <c r="B7" s="59" t="s">
        <v>37</v>
      </c>
      <c r="C7" s="59" t="s">
        <v>9</v>
      </c>
      <c r="D7" s="59" t="s">
        <v>38</v>
      </c>
      <c r="E7" s="59" t="s">
        <v>8</v>
      </c>
      <c r="F7" s="59" t="s">
        <v>39</v>
      </c>
      <c r="G7" s="32" t="s">
        <v>10</v>
      </c>
      <c r="J7" s="31"/>
    </row>
    <row r="8" spans="1:10">
      <c r="A8" s="32" t="s">
        <v>40</v>
      </c>
      <c r="B8" s="32">
        <f>Data!B9</f>
        <v>74</v>
      </c>
      <c r="C8" s="32">
        <f>Data!C9</f>
        <v>24</v>
      </c>
      <c r="D8" s="32">
        <f>Data!D9</f>
        <v>8</v>
      </c>
      <c r="E8" s="32">
        <f>Data!E9</f>
        <v>16</v>
      </c>
      <c r="F8" s="32">
        <f>Data!F9</f>
        <v>0</v>
      </c>
      <c r="G8" s="32">
        <f>SUM(B8:F8)</f>
        <v>122</v>
      </c>
    </row>
    <row r="9" spans="1:10">
      <c r="A9" s="32" t="s">
        <v>41</v>
      </c>
      <c r="B9" s="32">
        <f>Data!B10</f>
        <v>15</v>
      </c>
      <c r="C9" s="32">
        <f>Data!C10</f>
        <v>63</v>
      </c>
      <c r="D9" s="32">
        <f>Data!D10</f>
        <v>24</v>
      </c>
      <c r="E9" s="32">
        <f>Data!E10</f>
        <v>12</v>
      </c>
      <c r="F9" s="32">
        <f>Data!F10</f>
        <v>0</v>
      </c>
      <c r="G9" s="32">
        <f>SUM(B9:F9)</f>
        <v>114</v>
      </c>
    </row>
    <row r="10" spans="1:10">
      <c r="A10" s="32" t="s">
        <v>38</v>
      </c>
      <c r="B10" s="32">
        <f>Data!B11</f>
        <v>11</v>
      </c>
      <c r="C10" s="32">
        <f>Data!C11</f>
        <v>13</v>
      </c>
      <c r="D10" s="32">
        <f>Data!D11</f>
        <v>68</v>
      </c>
      <c r="E10" s="32">
        <f>Data!E11</f>
        <v>72</v>
      </c>
      <c r="F10" s="32">
        <f>Data!F11</f>
        <v>0</v>
      </c>
      <c r="G10" s="32">
        <f>SUM(B10:F10)</f>
        <v>164</v>
      </c>
    </row>
    <row r="11" spans="1:10">
      <c r="A11" s="32" t="s">
        <v>8</v>
      </c>
      <c r="B11" s="32">
        <f>Data!B12</f>
        <v>0</v>
      </c>
      <c r="C11" s="32">
        <f>Data!C12</f>
        <v>0</v>
      </c>
      <c r="D11" s="32">
        <f>Data!D12</f>
        <v>0</v>
      </c>
      <c r="E11" s="32">
        <f>Data!E12</f>
        <v>0</v>
      </c>
      <c r="F11" s="32">
        <f>Data!F12</f>
        <v>0</v>
      </c>
      <c r="G11" s="32">
        <f>SUM(B11:F11)</f>
        <v>0</v>
      </c>
    </row>
    <row r="12" spans="1:10">
      <c r="A12" s="32" t="s">
        <v>42</v>
      </c>
      <c r="B12" s="32">
        <f>Data!B13</f>
        <v>0</v>
      </c>
      <c r="C12" s="32">
        <f>Data!C13</f>
        <v>0</v>
      </c>
      <c r="D12" s="32">
        <f>Data!D13</f>
        <v>0</v>
      </c>
      <c r="E12" s="32">
        <f>Data!E13</f>
        <v>0</v>
      </c>
      <c r="F12" s="32">
        <f>Data!F13</f>
        <v>0</v>
      </c>
      <c r="G12" s="32">
        <f>SUM(B12:F12)</f>
        <v>0</v>
      </c>
    </row>
    <row r="13" spans="1:10">
      <c r="A13" s="32" t="s">
        <v>10</v>
      </c>
      <c r="B13" s="32">
        <f t="shared" ref="B13:G13" si="0">SUM(B8:B12)</f>
        <v>100</v>
      </c>
      <c r="C13" s="32">
        <f t="shared" si="0"/>
        <v>100</v>
      </c>
      <c r="D13" s="32">
        <f t="shared" si="0"/>
        <v>100</v>
      </c>
      <c r="E13" s="32">
        <f t="shared" si="0"/>
        <v>100</v>
      </c>
      <c r="F13" s="32">
        <f t="shared" si="0"/>
        <v>0</v>
      </c>
      <c r="G13" s="32">
        <f t="shared" si="0"/>
        <v>400</v>
      </c>
    </row>
    <row r="15" spans="1:10">
      <c r="A15" s="32" t="s">
        <v>11</v>
      </c>
      <c r="B15" s="32"/>
      <c r="C15" s="32"/>
      <c r="D15" s="32"/>
      <c r="E15" s="32"/>
    </row>
    <row r="16" spans="1:10">
      <c r="A16" s="32" t="s">
        <v>12</v>
      </c>
      <c r="B16" s="32">
        <f>B8*SUM(C9:F12)+C8*SUM(D9:F12)+D8*SUM(E9:F12)+E8*SUM(F9:F12)+B9*SUM(C10:F12)+C9*SUM(D10:F12)+D9*SUM(E10:F12)+E9*SUM(F10:F12)+B10*SUM(C11:F12)+C10*SUM(D11:F12)+D10*SUM(E11:F12)+E10*SUM(F11:F12)+B11*SUM(C12:F12)+C11*SUM(D12:F12)+D11*SUM(E12:F12)+E11*SUM(F12)</f>
        <v>36387</v>
      </c>
      <c r="C16" s="60"/>
      <c r="D16" s="32"/>
      <c r="E16" s="32"/>
      <c r="G16" s="61"/>
    </row>
    <row r="17" spans="1:5">
      <c r="A17" s="32" t="s">
        <v>13</v>
      </c>
      <c r="B17" s="32">
        <f>F8*SUM(B9:E12)+E8*SUM(B9:D12)+D8*SUM(B9:C12)+C8*SUM(B9:B12)+F9*SUM(B10:E12)+E9*SUM(B10:D12)+D9*SUM(B10:C12)+C9*SUM(B10:B12)+F10*SUM(B11:E12)+E10*SUM(B11:D12)+D10*SUM(B11:C12)+C10*SUM(B11:B12)+F11*SUM(B12:E12)+E11*SUM(B12:D12)+D11*SUM(B12:C12)+C11*SUM(B12)</f>
        <v>6917</v>
      </c>
      <c r="C17" s="60"/>
      <c r="D17" s="32"/>
      <c r="E17" s="32"/>
    </row>
    <row r="18" spans="1:5">
      <c r="A18" s="62" t="s">
        <v>66</v>
      </c>
      <c r="B18" s="62">
        <f>B8*SUM(C8:F8)+C8*SUM(D8:F8)+D8*SUM(E8:F8)+E8*F8+B9*SUM(C9:F9)+C9*SUM(D9:F9)+D9*SUM(E9:F9)+E9*F9+B10*SUM(C10:F10)+C10*SUM(D10:F10)+D10*SUM(E10:F10)+E10*F10+B11*SUM(C11:F11)+C11*SUM(D11:F11)+D11*SUM(E11:F11)+E11*F11+B12*SUM(C12:F12)+C12*SUM(D12:F12)+D12*SUM(E12:F12)+E12*F12</f>
        <v>16696</v>
      </c>
    </row>
    <row r="19" spans="1:5">
      <c r="A19" s="32" t="s">
        <v>61</v>
      </c>
      <c r="B19" s="32">
        <f>B8*SUM(C8:F8)+C8*SUM(D8:F8)+D8*SUM(E8:F8)+E8*F8</f>
        <v>4256</v>
      </c>
    </row>
    <row r="20" spans="1:5">
      <c r="A20" s="32" t="s">
        <v>62</v>
      </c>
      <c r="B20" s="32">
        <f>B9*SUM(C9:F9)+C9*SUM(D9:F9)+D9*SUM(E9:F9)+E9*F9</f>
        <v>4041</v>
      </c>
    </row>
    <row r="21" spans="1:5">
      <c r="A21" s="32" t="s">
        <v>63</v>
      </c>
      <c r="B21" s="32">
        <f>B10*SUM(C10:F10)+C10*SUM(D10:F10)+D10*SUM(E10:F10)+E10*F10</f>
        <v>8399</v>
      </c>
    </row>
    <row r="22" spans="1:5">
      <c r="A22" s="32" t="s">
        <v>64</v>
      </c>
      <c r="B22" s="32">
        <f>B11*SUM(C11:F11)+C11*SUM(D11:F11)+D11*SUM(E11:F11)+E11*F11</f>
        <v>0</v>
      </c>
    </row>
    <row r="23" spans="1:5">
      <c r="A23" s="32" t="s">
        <v>65</v>
      </c>
      <c r="B23" s="32">
        <f>B12*SUM(C12:F12)+C12*SUM(D12:F12)+D12*SUM(E12:F12)+E12*F12</f>
        <v>0</v>
      </c>
    </row>
    <row r="24" spans="1:5">
      <c r="A24" s="63" t="s">
        <v>67</v>
      </c>
      <c r="B24" s="63">
        <f>SUM(B19:B23)</f>
        <v>16696</v>
      </c>
    </row>
    <row r="25" spans="1:5">
      <c r="A25" s="64" t="s">
        <v>48</v>
      </c>
      <c r="B25" s="65">
        <f>(B16-B17)/(B16+B17+B18)</f>
        <v>0.49116666666666664</v>
      </c>
      <c r="C25" s="20" t="e">
        <f ca="1">_xlfn.FORMULATEXT(B25)</f>
        <v>#N/A</v>
      </c>
    </row>
    <row r="26" spans="1:5">
      <c r="A26" s="32"/>
      <c r="B26" s="32"/>
    </row>
    <row r="27" spans="1:5">
      <c r="A27" s="32" t="s">
        <v>15</v>
      </c>
      <c r="B27" s="66">
        <f>B25*SQRT((B16+B17)/(G13*(1-(B25^2))))</f>
        <v>5.8669451281836631</v>
      </c>
      <c r="C27" s="20" t="e">
        <f ca="1">_xlfn.FORMULATEXT(B27)</f>
        <v>#N/A</v>
      </c>
    </row>
    <row r="28" spans="1:5">
      <c r="A28" s="32" t="s">
        <v>16</v>
      </c>
      <c r="B28" s="66">
        <f>_xlfn.NORM.S.INV(1-0.025)</f>
        <v>1.9599639845400536</v>
      </c>
      <c r="C28" s="20" t="e">
        <f ca="1">_xlfn.FORMULATEXT(B28)</f>
        <v>#N/A</v>
      </c>
    </row>
  </sheetData>
  <sheetProtection algorithmName="SHA-512" hashValue="37Z+Y9AInbktUIexxPVvWYn0nqmG4+IEJK1UUrAcQ9e0+8xRKxiJMgHag4kMfdGSPsWqbP1S+7Fvkhg+YiGDkw==" saltValue="b/nXX69Z7KTNU0BKiRaixw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Y66"/>
  <sheetViews>
    <sheetView workbookViewId="0">
      <selection sqref="A1:XFD1048576"/>
    </sheetView>
  </sheetViews>
  <sheetFormatPr defaultColWidth="8.54296875" defaultRowHeight="14.5"/>
  <cols>
    <col min="1" max="1" width="18.7265625" style="20" customWidth="1"/>
    <col min="2" max="6" width="8.7265625" style="20" customWidth="1"/>
    <col min="7" max="7" width="11.54296875" style="20" customWidth="1"/>
    <col min="8" max="8" width="8.54296875" style="20"/>
    <col min="9" max="9" width="3.81640625" style="1" customWidth="1"/>
    <col min="10" max="25" width="8.54296875" style="1"/>
    <col min="26" max="16384" width="8.54296875" style="5"/>
  </cols>
  <sheetData>
    <row r="1" spans="1:24" ht="18.5">
      <c r="A1" s="44" t="s">
        <v>49</v>
      </c>
      <c r="B1" s="45"/>
      <c r="C1" s="45"/>
      <c r="D1" s="45"/>
      <c r="E1" s="45"/>
      <c r="F1" s="45"/>
      <c r="G1" s="45"/>
      <c r="H1" s="45"/>
      <c r="I1" s="45"/>
      <c r="J1" s="46"/>
    </row>
    <row r="2" spans="1:24" ht="19" thickBot="1">
      <c r="A2" s="47" t="s">
        <v>4</v>
      </c>
      <c r="B2" s="48"/>
      <c r="C2" s="48"/>
      <c r="D2" s="48"/>
      <c r="E2" s="48"/>
      <c r="F2" s="48"/>
      <c r="G2" s="48"/>
      <c r="H2" s="48"/>
      <c r="I2" s="48"/>
      <c r="J2" s="49"/>
    </row>
    <row r="3" spans="1:24" ht="15" thickBot="1">
      <c r="A3" s="50" t="s">
        <v>14</v>
      </c>
      <c r="B3" s="51"/>
      <c r="C3" s="52"/>
      <c r="D3" s="53"/>
      <c r="E3" s="53"/>
      <c r="F3" s="53"/>
      <c r="G3" s="53"/>
      <c r="H3" s="53"/>
      <c r="I3" s="53"/>
      <c r="J3" s="54"/>
    </row>
    <row r="4" spans="1:24">
      <c r="A4" s="55"/>
      <c r="B4" s="56"/>
      <c r="C4" s="57"/>
    </row>
    <row r="6" spans="1:24">
      <c r="A6" s="58" t="s">
        <v>5</v>
      </c>
      <c r="B6" s="58" t="s">
        <v>6</v>
      </c>
      <c r="C6" s="58"/>
    </row>
    <row r="7" spans="1:24">
      <c r="A7" s="32" t="s">
        <v>7</v>
      </c>
      <c r="B7" s="59" t="s">
        <v>37</v>
      </c>
      <c r="C7" s="59" t="s">
        <v>9</v>
      </c>
      <c r="D7" s="59" t="s">
        <v>38</v>
      </c>
      <c r="E7" s="59" t="s">
        <v>8</v>
      </c>
      <c r="F7" s="59" t="s">
        <v>39</v>
      </c>
      <c r="G7" s="32" t="s">
        <v>10</v>
      </c>
      <c r="J7" s="67"/>
      <c r="K7" s="59" t="s">
        <v>37</v>
      </c>
      <c r="L7" s="59" t="s">
        <v>9</v>
      </c>
      <c r="M7" s="59" t="s">
        <v>38</v>
      </c>
      <c r="N7" s="59" t="s">
        <v>8</v>
      </c>
      <c r="O7" s="59" t="s">
        <v>39</v>
      </c>
      <c r="P7" s="67"/>
      <c r="Q7" s="5"/>
      <c r="R7" s="5" t="s">
        <v>52</v>
      </c>
      <c r="S7" s="5" t="s">
        <v>53</v>
      </c>
      <c r="T7" s="5" t="s">
        <v>54</v>
      </c>
      <c r="U7" s="5"/>
      <c r="V7" s="5"/>
      <c r="W7" s="5"/>
    </row>
    <row r="8" spans="1:24">
      <c r="A8" s="32" t="s">
        <v>40</v>
      </c>
      <c r="B8" s="32">
        <f>Data!B9</f>
        <v>74</v>
      </c>
      <c r="C8" s="32">
        <f>Data!B10</f>
        <v>15</v>
      </c>
      <c r="D8" s="32">
        <f>Data!B11</f>
        <v>11</v>
      </c>
      <c r="E8" s="32">
        <f>Data!B12</f>
        <v>0</v>
      </c>
      <c r="F8" s="32">
        <f>Data!B13</f>
        <v>0</v>
      </c>
      <c r="G8" s="32">
        <f>SUM(B8:F8)</f>
        <v>100</v>
      </c>
      <c r="J8" s="32" t="s">
        <v>40</v>
      </c>
      <c r="K8" s="68">
        <f>B8</f>
        <v>74</v>
      </c>
      <c r="L8" s="68">
        <f t="shared" ref="L8:O12" si="0">C8</f>
        <v>15</v>
      </c>
      <c r="M8" s="68">
        <f t="shared" si="0"/>
        <v>11</v>
      </c>
      <c r="N8" s="68">
        <f t="shared" si="0"/>
        <v>0</v>
      </c>
      <c r="O8" s="68">
        <f t="shared" si="0"/>
        <v>0</v>
      </c>
      <c r="P8" s="68">
        <f>SUM(K8:O8)</f>
        <v>100</v>
      </c>
      <c r="Q8" s="5" t="s">
        <v>8</v>
      </c>
      <c r="R8" s="69">
        <f>B8</f>
        <v>74</v>
      </c>
      <c r="S8" s="69">
        <f t="shared" ref="S8:V12" si="1">C8</f>
        <v>15</v>
      </c>
      <c r="T8" s="69">
        <f t="shared" si="1"/>
        <v>11</v>
      </c>
      <c r="U8" s="69">
        <f t="shared" si="1"/>
        <v>0</v>
      </c>
      <c r="V8" s="69">
        <f t="shared" si="1"/>
        <v>0</v>
      </c>
      <c r="W8" s="5"/>
    </row>
    <row r="9" spans="1:24">
      <c r="A9" s="32" t="s">
        <v>41</v>
      </c>
      <c r="B9" s="32">
        <f>Data!C9</f>
        <v>24</v>
      </c>
      <c r="C9" s="32">
        <f>Data!C10</f>
        <v>63</v>
      </c>
      <c r="D9" s="32">
        <f>Data!C11</f>
        <v>13</v>
      </c>
      <c r="E9" s="32">
        <f>Data!C12</f>
        <v>0</v>
      </c>
      <c r="F9" s="32">
        <f>Data!C13</f>
        <v>0</v>
      </c>
      <c r="G9" s="32">
        <f>SUM(B9:F9)</f>
        <v>100</v>
      </c>
      <c r="J9" s="32" t="s">
        <v>41</v>
      </c>
      <c r="K9" s="68">
        <f t="shared" ref="K9:K12" si="2">B9</f>
        <v>24</v>
      </c>
      <c r="L9" s="68">
        <f t="shared" si="0"/>
        <v>63</v>
      </c>
      <c r="M9" s="68">
        <f t="shared" si="0"/>
        <v>13</v>
      </c>
      <c r="N9" s="68">
        <f t="shared" si="0"/>
        <v>0</v>
      </c>
      <c r="O9" s="68">
        <f t="shared" si="0"/>
        <v>0</v>
      </c>
      <c r="P9" s="68">
        <f t="shared" ref="P9:P12" si="3">SUM(K9:O9)</f>
        <v>100</v>
      </c>
      <c r="Q9" s="5" t="s">
        <v>55</v>
      </c>
      <c r="R9" s="69">
        <f t="shared" ref="R9:R12" si="4">B9</f>
        <v>24</v>
      </c>
      <c r="S9" s="69">
        <f t="shared" si="1"/>
        <v>63</v>
      </c>
      <c r="T9" s="69">
        <f t="shared" si="1"/>
        <v>13</v>
      </c>
      <c r="U9" s="69">
        <f t="shared" si="1"/>
        <v>0</v>
      </c>
      <c r="V9" s="69">
        <f t="shared" si="1"/>
        <v>0</v>
      </c>
      <c r="W9" s="5"/>
    </row>
    <row r="10" spans="1:24">
      <c r="A10" s="32" t="s">
        <v>38</v>
      </c>
      <c r="B10" s="32">
        <f>Data!D9</f>
        <v>8</v>
      </c>
      <c r="C10" s="32">
        <f>Data!D10</f>
        <v>24</v>
      </c>
      <c r="D10" s="32">
        <f>Data!D11</f>
        <v>68</v>
      </c>
      <c r="E10" s="32">
        <f>Data!D12</f>
        <v>0</v>
      </c>
      <c r="F10" s="32">
        <f>Data!D13</f>
        <v>0</v>
      </c>
      <c r="G10" s="32">
        <f>SUM(B10:F10)</f>
        <v>100</v>
      </c>
      <c r="J10" s="32" t="s">
        <v>38</v>
      </c>
      <c r="K10" s="68">
        <f t="shared" si="2"/>
        <v>8</v>
      </c>
      <c r="L10" s="68">
        <f t="shared" si="0"/>
        <v>24</v>
      </c>
      <c r="M10" s="68">
        <f t="shared" si="0"/>
        <v>68</v>
      </c>
      <c r="N10" s="68">
        <f t="shared" si="0"/>
        <v>0</v>
      </c>
      <c r="O10" s="68">
        <f t="shared" si="0"/>
        <v>0</v>
      </c>
      <c r="P10" s="68">
        <f t="shared" si="3"/>
        <v>100</v>
      </c>
      <c r="Q10" s="5" t="s">
        <v>56</v>
      </c>
      <c r="R10" s="69">
        <f t="shared" si="4"/>
        <v>8</v>
      </c>
      <c r="S10" s="69">
        <f t="shared" si="1"/>
        <v>24</v>
      </c>
      <c r="T10" s="69">
        <f t="shared" si="1"/>
        <v>68</v>
      </c>
      <c r="U10" s="69">
        <f t="shared" si="1"/>
        <v>0</v>
      </c>
      <c r="V10" s="69">
        <f t="shared" si="1"/>
        <v>0</v>
      </c>
      <c r="W10" s="5"/>
    </row>
    <row r="11" spans="1:24">
      <c r="A11" s="32" t="s">
        <v>8</v>
      </c>
      <c r="B11" s="32">
        <f>Data!E9</f>
        <v>16</v>
      </c>
      <c r="C11" s="32">
        <f>Data!E10</f>
        <v>12</v>
      </c>
      <c r="D11" s="32">
        <f>Data!E11</f>
        <v>72</v>
      </c>
      <c r="E11" s="32">
        <f>Data!E12</f>
        <v>0</v>
      </c>
      <c r="F11" s="32">
        <f>Data!E13</f>
        <v>0</v>
      </c>
      <c r="G11" s="32">
        <f>SUM(B11:F11)</f>
        <v>100</v>
      </c>
      <c r="J11" s="32" t="s">
        <v>8</v>
      </c>
      <c r="K11" s="68">
        <f t="shared" si="2"/>
        <v>16</v>
      </c>
      <c r="L11" s="68">
        <f t="shared" si="0"/>
        <v>12</v>
      </c>
      <c r="M11" s="68">
        <f t="shared" si="0"/>
        <v>72</v>
      </c>
      <c r="N11" s="68">
        <f t="shared" si="0"/>
        <v>0</v>
      </c>
      <c r="O11" s="68">
        <f t="shared" si="0"/>
        <v>0</v>
      </c>
      <c r="P11" s="68">
        <f t="shared" si="3"/>
        <v>100</v>
      </c>
      <c r="Q11" s="5"/>
      <c r="R11" s="69">
        <f t="shared" si="4"/>
        <v>16</v>
      </c>
      <c r="S11" s="69">
        <f t="shared" si="1"/>
        <v>12</v>
      </c>
      <c r="T11" s="69">
        <f t="shared" si="1"/>
        <v>72</v>
      </c>
      <c r="U11" s="69">
        <f t="shared" si="1"/>
        <v>0</v>
      </c>
      <c r="V11" s="69">
        <f t="shared" si="1"/>
        <v>0</v>
      </c>
      <c r="W11" s="5"/>
    </row>
    <row r="12" spans="1:24">
      <c r="A12" s="32" t="s">
        <v>42</v>
      </c>
      <c r="B12" s="32">
        <f>Data!F9</f>
        <v>0</v>
      </c>
      <c r="C12" s="32">
        <f>Data!F10</f>
        <v>0</v>
      </c>
      <c r="D12" s="32">
        <f>Data!F11</f>
        <v>0</v>
      </c>
      <c r="E12" s="32">
        <f>Data!F12</f>
        <v>0</v>
      </c>
      <c r="F12" s="32">
        <f>Data!F13</f>
        <v>0</v>
      </c>
      <c r="G12" s="32">
        <f>SUM(B12:F12)</f>
        <v>0</v>
      </c>
      <c r="J12" s="32" t="s">
        <v>42</v>
      </c>
      <c r="K12" s="68">
        <f t="shared" si="2"/>
        <v>0</v>
      </c>
      <c r="L12" s="68">
        <f t="shared" si="0"/>
        <v>0</v>
      </c>
      <c r="M12" s="68">
        <f t="shared" si="0"/>
        <v>0</v>
      </c>
      <c r="N12" s="68">
        <f t="shared" si="0"/>
        <v>0</v>
      </c>
      <c r="O12" s="68">
        <f t="shared" si="0"/>
        <v>0</v>
      </c>
      <c r="P12" s="68">
        <f t="shared" si="3"/>
        <v>0</v>
      </c>
      <c r="Q12" s="5"/>
      <c r="R12" s="69">
        <f t="shared" si="4"/>
        <v>0</v>
      </c>
      <c r="S12" s="69">
        <f t="shared" si="1"/>
        <v>0</v>
      </c>
      <c r="T12" s="69">
        <f t="shared" si="1"/>
        <v>0</v>
      </c>
      <c r="U12" s="69">
        <f t="shared" si="1"/>
        <v>0</v>
      </c>
      <c r="V12" s="69">
        <f t="shared" si="1"/>
        <v>0</v>
      </c>
      <c r="W12" s="5"/>
    </row>
    <row r="13" spans="1:24">
      <c r="A13" s="32" t="s">
        <v>10</v>
      </c>
      <c r="B13" s="32">
        <f>SUM(B8:B12)</f>
        <v>122</v>
      </c>
      <c r="C13" s="32">
        <f>SUM(C8:C12)</f>
        <v>114</v>
      </c>
      <c r="D13" s="32">
        <f>SUM(D8:D12)</f>
        <v>164</v>
      </c>
      <c r="E13" s="32">
        <f>SUM(E8:E12)</f>
        <v>0</v>
      </c>
      <c r="F13" s="32">
        <f>SUM(F8:F12)</f>
        <v>0</v>
      </c>
      <c r="G13" s="32">
        <f t="shared" ref="G13" si="5">SUM(G8:G12)</f>
        <v>400</v>
      </c>
      <c r="J13" s="67"/>
      <c r="K13" s="70">
        <f>SUM(K8:K12)</f>
        <v>122</v>
      </c>
      <c r="L13" s="70">
        <f t="shared" ref="L13:P13" si="6">SUM(L8:L12)</f>
        <v>114</v>
      </c>
      <c r="M13" s="70">
        <f t="shared" si="6"/>
        <v>164</v>
      </c>
      <c r="N13" s="70">
        <f t="shared" si="6"/>
        <v>0</v>
      </c>
      <c r="O13" s="70">
        <f t="shared" si="6"/>
        <v>0</v>
      </c>
      <c r="P13" s="70">
        <f t="shared" si="6"/>
        <v>400</v>
      </c>
      <c r="Q13" s="5"/>
      <c r="R13" s="5"/>
      <c r="S13" s="5"/>
      <c r="T13" s="5"/>
      <c r="U13" s="5"/>
      <c r="V13" s="5"/>
      <c r="W13" s="5"/>
    </row>
    <row r="14" spans="1:24">
      <c r="F14" s="5"/>
      <c r="G14" s="5"/>
      <c r="H14" s="5"/>
      <c r="I14" s="5"/>
      <c r="J14" s="5"/>
      <c r="K14" s="71">
        <f>K8*SUM(L9:O12)</f>
        <v>18648</v>
      </c>
      <c r="L14" s="71">
        <f>L8*SUM(M9:O12)</f>
        <v>2295</v>
      </c>
      <c r="M14" s="71">
        <f>M8*SUM(N9:O12)</f>
        <v>0</v>
      </c>
      <c r="N14" s="71">
        <f>N8*SUM(O9:O12)</f>
        <v>0</v>
      </c>
      <c r="O14" s="5"/>
      <c r="P14" s="5"/>
      <c r="Q14" s="5"/>
      <c r="R14" s="5"/>
      <c r="S14" s="5">
        <f>S8*SUM(R9:R12)</f>
        <v>720</v>
      </c>
      <c r="T14" s="5">
        <f>T8*SUM(R9:S12)</f>
        <v>1617</v>
      </c>
      <c r="U14" s="5">
        <f>U8*SUM(R9:T12)</f>
        <v>0</v>
      </c>
      <c r="V14" s="5">
        <f>V8*SUM(R9:U12)</f>
        <v>0</v>
      </c>
      <c r="W14" s="5">
        <f>V8*SUM(R9:U12)+U8*SUM(R9:T12)+T8*SUM(R9:S12)+S8*SUM(R9:R12)</f>
        <v>2337</v>
      </c>
      <c r="X14" s="1" t="e">
        <f ca="1">_xlfn.FORMULATEXT(W14)</f>
        <v>#N/A</v>
      </c>
    </row>
    <row r="15" spans="1:24">
      <c r="A15" s="32" t="s">
        <v>11</v>
      </c>
      <c r="B15" s="32" t="s">
        <v>57</v>
      </c>
      <c r="C15" s="32" t="s">
        <v>22</v>
      </c>
      <c r="D15" s="32" t="s">
        <v>23</v>
      </c>
      <c r="E15" s="32" t="s">
        <v>24</v>
      </c>
      <c r="F15" s="5"/>
      <c r="G15" s="5"/>
      <c r="H15" s="5"/>
      <c r="I15" s="5"/>
      <c r="J15" s="5"/>
      <c r="K15" s="71">
        <f>K9*SUM(L10:O12)</f>
        <v>4224</v>
      </c>
      <c r="L15" s="71">
        <f>L9*SUM(M10:O12)</f>
        <v>8820</v>
      </c>
      <c r="M15" s="71">
        <f>M9*SUM(N10:O12)</f>
        <v>0</v>
      </c>
      <c r="N15" s="71">
        <f>N9*SUM(O10:O12)</f>
        <v>0</v>
      </c>
      <c r="O15" s="5"/>
      <c r="P15" s="5"/>
      <c r="Q15" s="5"/>
      <c r="R15" s="5"/>
      <c r="S15" s="5">
        <f>S9*SUM(R10:R12)</f>
        <v>1512</v>
      </c>
      <c r="T15" s="5">
        <f>T9*SUM(R10:S12)</f>
        <v>780</v>
      </c>
      <c r="U15" s="5">
        <f>U9*SUM(R10:T12)</f>
        <v>0</v>
      </c>
      <c r="V15" s="5">
        <f>V9*SUM(R10:U12)</f>
        <v>0</v>
      </c>
      <c r="W15" s="5">
        <f>V9*SUM(R10:U12)+U9*SUM(R10:T12)+T9*SUM(R10:S12)+S9*SUM(R10:R12)</f>
        <v>2292</v>
      </c>
      <c r="X15" s="1" t="e">
        <f ca="1">_xlfn.FORMULATEXT(W15)</f>
        <v>#N/A</v>
      </c>
    </row>
    <row r="16" spans="1:24">
      <c r="A16" s="32" t="s">
        <v>12</v>
      </c>
      <c r="B16" s="32">
        <f>B8*SUM(C9:F12)+C8*SUM(D9:F12)+D8*SUM(E9:F12)+E8*SUM(F9:F12)+B9*SUM(C10:F12)+C9*SUM(D10:F12)+D9*SUM(E10:F12)+E9*SUM(F10:F12)+B10*SUM(C11:F12)+C10*SUM(D11:F12)+D10*SUM(E11:F12)+E10*SUM(F11:F12)+B11*SUM(C12:F12)+C11*SUM(D12:F12)+D11*SUM(E12:F12)+E11*SUM(F12)</f>
        <v>36387</v>
      </c>
      <c r="C16" s="32">
        <f>B8*SUM(C9:F12)+C8*SUM(D9:F12)+D8*SUM(E9:F12)+E8*SUM(F9:F12)+B9*SUM(C10:F12)+C9*SUM(D10:F12)+D9*SUM(E10:F12)+E9*SUM(F10:F12)+B10*SUM(C11:F12)+C10*SUM(D11:F12)+D10*SUM(E11:F12)+E10*SUM(F11:F12)+B11*SUM(C12:F12)+C11*SUM(D12:F12)+D11*SUM(E12:F12)+E11*SUM(F12)</f>
        <v>36387</v>
      </c>
      <c r="D16" s="32">
        <f>B8*SUM(C9:F12)+C8*SUM(D9:F12)+D8*SUM(E9:F12)+E8*SUM(F9:F12)+B9*SUM(C10:F12)+C9*SUM(D10:F12)+D9*SUM(E10:F12)+E9*SUM(F10:F12)+B10*SUM(C11:F12)+C10*SUM(D11:F12)+D10*SUM(E11:F12)+E10*SUM(F11:F12)+B11*SUM(C12:F12)+C11*SUM(D12:F12)+D11*SUM(E12:F12)+E11*SUM(F12)</f>
        <v>36387</v>
      </c>
      <c r="E16" s="32">
        <f>B8*SUM(C9:F12)+C8*SUM(D9:F12)+D8*SUM(E9:F12)+E8*SUM(F9:F12)+B9*SUM(C10:F12)+C9*SUM(D10:F12)+D9*SUM(E10:F12)+E9*SUM(F10:F12)+B10*SUM(C11:F12)+C10*SUM(D11:F12)+D10*SUM(E11:F12)+E10*SUM(F11:F12)+B11*SUM(C12:F12)+C11*SUM(D12:F12)+D11*SUM(E12:F12)+E11*SUM(F12)</f>
        <v>36387</v>
      </c>
      <c r="F16" s="5"/>
      <c r="G16" s="5"/>
      <c r="H16" s="5"/>
      <c r="I16" s="5"/>
      <c r="J16" s="5"/>
      <c r="K16" s="71">
        <f>K10*SUM(L11:O12)</f>
        <v>672</v>
      </c>
      <c r="L16" s="71">
        <f>L10*SUM(M11:O12)</f>
        <v>1728</v>
      </c>
      <c r="M16" s="71">
        <f>M10*SUM(N11:O12)</f>
        <v>0</v>
      </c>
      <c r="N16" s="71">
        <f>N10*SUM(O11:O12)</f>
        <v>0</v>
      </c>
      <c r="O16" s="5"/>
      <c r="P16" s="5"/>
      <c r="Q16" s="5"/>
      <c r="R16" s="5"/>
      <c r="S16" s="5">
        <f>S10*SUM(R11:R12)</f>
        <v>384</v>
      </c>
      <c r="T16" s="5">
        <f>T10*SUM(R11:S12)</f>
        <v>1904</v>
      </c>
      <c r="U16" s="5">
        <f>U10*SUM(R11:T12)</f>
        <v>0</v>
      </c>
      <c r="V16" s="5">
        <f>V10*SUM(R11:U12)</f>
        <v>0</v>
      </c>
      <c r="W16" s="5">
        <f>V10*SUM(R11:U12)+U10*SUM(R11:T12)+T10*SUM(R11:S12)+S10*SUM(R11:R12)</f>
        <v>2288</v>
      </c>
      <c r="X16" s="1" t="e">
        <f ca="1">_xlfn.FORMULATEXT(W16)</f>
        <v>#N/A</v>
      </c>
    </row>
    <row r="17" spans="1:24">
      <c r="A17" s="72" t="s">
        <v>13</v>
      </c>
      <c r="B17" s="72">
        <f>F8*SUM(B9:E12)+E8*SUM(B9:D12)+D8*SUM(B9:C12)+C8*SUM(B9:B12)+F9*SUM(B10:E12)+E9*SUM(B10:D12)+D9*SUM(B10:C12)+C9*SUM(B10:B12)+F10*SUM(B11:E12)+E10*SUM(B11:D12)+D10*SUM(B11:C12)+C10*SUM(B11:B12)+F11*SUM(B12:E12)+E11*SUM(B12:D12)+D11*SUM(B12:C12)+C11*SUM(B12)</f>
        <v>6917</v>
      </c>
      <c r="C17" s="72">
        <f>F8*SUM(B9:E11)+E8*SUM(B9:D11)+D8*SUM(B9:C12)+C8*SUM(B9:B12)+F9*SUM(B10:E12)+E9*SUM(B10:D12)+D9*SUM(B10:C12)+C9*SUM(B10:B12)+F10*SUM(B11:E12)+E10*SUM(B11:D12)+D10*SUM(B11:C12)+C10*SUM(B11:B12)+F11*SUM(B12:E12)+E11*SUM(B12:D12)+D11*SUM(B12:C12)+C11*SUM(B12)</f>
        <v>6917</v>
      </c>
      <c r="D17" s="72">
        <f>F8*SUM(B9:E11)+E8*SUM(B9:D11)+D8*SUM(B9:C12)+C8*SUM(B9:B12)+F9*SUM(B10:E12)+E9*SUM(B10:D12)+D9*SUM(B10:C12)+C9*SUM(B10:B12)+F10*SUM(B11:E12)+E10*SUM(B11:D12)+D10*SUM(B11:C12)+C10*SUM(B11:B12)+F11*SUM(B12:E12)+E11*SUM(B12:D12)+D11*SUM(B12:C12)+C11*SUM(B12)</f>
        <v>6917</v>
      </c>
      <c r="E17" s="72">
        <f>F8*SUM(B9:E11)+E8*SUM(B9:D11)+D8*SUM(B9:C12)+C8*SUM(B9:B12)+F9*SUM(B10:E12)+E9*SUM(B10:D12)+D9*SUM(B10:C12)+C9*SUM(B10:B12)+F10*SUM(B11:E12)+E10*SUM(B11:D12)+D10*SUM(B11:C12)+C10*SUM(B11:B12)+F11*SUM(B12:E12)+E11*SUM(B12:D12)+D11*SUM(B12:C12)+C11*SUM(B12)</f>
        <v>6917</v>
      </c>
      <c r="F17" s="5"/>
      <c r="G17" s="5"/>
      <c r="H17" s="5"/>
      <c r="I17" s="5"/>
      <c r="J17" s="5"/>
      <c r="K17" s="71">
        <f>K11*SUM(L12:O12)</f>
        <v>0</v>
      </c>
      <c r="L17" s="71">
        <f>L11*SUM(M12:O12)</f>
        <v>0</v>
      </c>
      <c r="M17" s="71">
        <f>M11*SUM(N12:O12)</f>
        <v>0</v>
      </c>
      <c r="N17" s="71">
        <f>N11*SUM(O12)</f>
        <v>0</v>
      </c>
      <c r="O17" s="5"/>
      <c r="P17" s="5"/>
      <c r="Q17" s="5"/>
      <c r="R17" s="5"/>
      <c r="S17" s="5">
        <f>S11*SUM(R12)</f>
        <v>0</v>
      </c>
      <c r="T17" s="5">
        <f>T11*SUM(R12:S12)</f>
        <v>0</v>
      </c>
      <c r="U17" s="5">
        <f>U11*SUM(R12:T12)</f>
        <v>0</v>
      </c>
      <c r="V17" s="5">
        <f>V11*SUM(R12:U12)</f>
        <v>0</v>
      </c>
      <c r="W17" s="5">
        <f>V11*SUM(R12:U12)+U11*SUM(R12:T12)+T11*SUM(R12:S12)+S11*SUM(R12)</f>
        <v>0</v>
      </c>
      <c r="X17" s="1" t="e">
        <f ca="1">_xlfn.FORMULATEXT(W17)</f>
        <v>#N/A</v>
      </c>
    </row>
    <row r="18" spans="1:24">
      <c r="A18" s="62" t="s">
        <v>66</v>
      </c>
      <c r="B18" s="32">
        <f>B8*SUM(C8:F8)+C8*SUM(D8:F8)+D8*SUM(E8:F8)+E8*F8+B9*SUM(C9:F9)+C9*SUM(D9:F9)+D9*SUM(E9:F9)+E9*F9+B10*SUM(C10:F10)+C10*SUM(D10:F10)+D10*SUM(E10:F10)+E10*F10+B11*SUM(C11:F11)+C11*SUM(D11:F11)+D11*SUM(E11:F11)+E11*F11+B12*SUM(C12:F12)+C12*SUM(D12:F12)+D12*SUM(E12:F12)+E12*F12</f>
        <v>9308</v>
      </c>
      <c r="C18" s="32"/>
      <c r="D18" s="32"/>
      <c r="E18" s="32"/>
      <c r="F18" s="73"/>
      <c r="G18" s="5"/>
      <c r="H18" s="5"/>
      <c r="I18" s="5"/>
      <c r="J18" s="5"/>
      <c r="K18" s="5"/>
      <c r="L18" s="5"/>
      <c r="M18" s="5"/>
      <c r="N18" s="5"/>
      <c r="O18" s="74">
        <f>SUM(K14:N17)</f>
        <v>36387</v>
      </c>
      <c r="P18" s="74"/>
      <c r="Q18" s="5"/>
      <c r="R18" s="5"/>
      <c r="S18" s="5"/>
      <c r="T18" s="5"/>
      <c r="U18" s="5"/>
      <c r="V18" s="5"/>
      <c r="W18" s="74">
        <f>SUM(S14:V17)</f>
        <v>6917</v>
      </c>
    </row>
    <row r="19" spans="1:24">
      <c r="A19" s="32" t="s">
        <v>61</v>
      </c>
      <c r="B19" s="73">
        <f>B8*SUM(C8:F8)+C8*SUM(D8:F8)+D8*SUM(E8:F8)+E8*F8</f>
        <v>2089</v>
      </c>
      <c r="C19" s="73"/>
      <c r="D19" s="73"/>
      <c r="E19" s="73"/>
      <c r="F19" s="73"/>
      <c r="G19" s="5"/>
      <c r="H19" s="5"/>
      <c r="I19" s="5"/>
      <c r="J19" s="5"/>
      <c r="K19" s="5"/>
      <c r="L19" s="5"/>
      <c r="M19" s="5"/>
      <c r="N19" s="5"/>
      <c r="O19" s="5"/>
      <c r="P19" s="5"/>
      <c r="Q19" s="73" t="s">
        <v>59</v>
      </c>
      <c r="R19" s="73">
        <f>O18-W18</f>
        <v>29470</v>
      </c>
      <c r="S19" s="5"/>
      <c r="T19" s="5"/>
      <c r="U19" s="5"/>
      <c r="V19" s="5"/>
      <c r="W19" s="5"/>
    </row>
    <row r="20" spans="1:24">
      <c r="A20" s="32" t="s">
        <v>62</v>
      </c>
      <c r="B20" s="73">
        <f>B9*SUM(C9:F9)+C9*SUM(D9:F9)+D9*SUM(E9:F9)+E9*F9</f>
        <v>2643</v>
      </c>
      <c r="C20" s="73"/>
      <c r="D20" s="73"/>
      <c r="E20" s="73"/>
      <c r="F20" s="73"/>
      <c r="G20" s="5"/>
      <c r="H20" s="5"/>
      <c r="I20" s="5"/>
      <c r="J20" s="5"/>
      <c r="K20" s="5"/>
      <c r="L20" s="5"/>
      <c r="M20" s="5"/>
      <c r="N20" s="5"/>
      <c r="O20" s="5"/>
      <c r="P20" s="5"/>
      <c r="Q20" s="73" t="s">
        <v>60</v>
      </c>
      <c r="R20" s="73">
        <f>O18+W18</f>
        <v>43304</v>
      </c>
      <c r="S20" s="5"/>
      <c r="T20" s="5"/>
      <c r="U20" s="5"/>
      <c r="V20" s="5"/>
      <c r="W20" s="20"/>
    </row>
    <row r="21" spans="1:24">
      <c r="A21" s="32" t="s">
        <v>63</v>
      </c>
      <c r="B21" s="73">
        <f>B10*SUM(C10:F10)+C10*SUM(D10:F10)+D10*SUM(E10:F10)+E10*F10</f>
        <v>2368</v>
      </c>
      <c r="C21" s="73"/>
      <c r="D21" s="73"/>
      <c r="E21" s="73"/>
      <c r="F21" s="73"/>
      <c r="G21" s="5"/>
      <c r="H21" s="5"/>
      <c r="I21" s="5"/>
      <c r="J21" s="5"/>
      <c r="K21" s="5"/>
      <c r="L21" s="5"/>
      <c r="M21" s="5"/>
      <c r="N21" s="5"/>
      <c r="O21" s="5"/>
      <c r="P21" s="5"/>
      <c r="Q21" s="73"/>
      <c r="R21" s="73"/>
      <c r="S21" s="5"/>
      <c r="T21" s="5"/>
      <c r="U21" s="5"/>
      <c r="V21" s="5"/>
      <c r="W21" s="5"/>
    </row>
    <row r="22" spans="1:24">
      <c r="A22" s="32" t="s">
        <v>64</v>
      </c>
      <c r="B22" s="73">
        <f t="shared" ref="B22:B23" si="7">B11*SUM(C11:F11)+C11*SUM(D11:F11)+D11*SUM(E11:F11)+E11*F11</f>
        <v>2208</v>
      </c>
      <c r="C22" s="73"/>
      <c r="D22" s="73"/>
      <c r="E22" s="73"/>
      <c r="F22" s="73"/>
      <c r="G22" s="5"/>
      <c r="H22" s="5"/>
      <c r="I22" s="5"/>
      <c r="J22" s="5"/>
      <c r="K22" s="5"/>
      <c r="L22" s="5"/>
      <c r="M22" s="5"/>
      <c r="N22" s="5"/>
      <c r="O22" s="5"/>
      <c r="P22" s="5"/>
      <c r="Q22" s="73" t="s">
        <v>58</v>
      </c>
      <c r="R22" s="73">
        <f>R19/R20</f>
        <v>0.68053759467947539</v>
      </c>
      <c r="S22" s="5"/>
      <c r="T22" s="5"/>
      <c r="U22" s="5"/>
      <c r="V22" s="5"/>
      <c r="W22" s="5"/>
    </row>
    <row r="23" spans="1:24">
      <c r="A23" s="32" t="s">
        <v>65</v>
      </c>
      <c r="B23" s="73">
        <f t="shared" si="7"/>
        <v>0</v>
      </c>
      <c r="C23" s="32"/>
      <c r="D23" s="32"/>
      <c r="E23" s="32"/>
      <c r="F23" s="32"/>
    </row>
    <row r="24" spans="1:24">
      <c r="A24" s="63" t="s">
        <v>67</v>
      </c>
      <c r="B24" s="32">
        <f>SUM(B19:B23)</f>
        <v>9308</v>
      </c>
      <c r="C24" s="32"/>
      <c r="D24" s="32"/>
      <c r="E24" s="32"/>
      <c r="F24" s="32"/>
    </row>
    <row r="25" spans="1:24">
      <c r="A25" s="64" t="s">
        <v>48</v>
      </c>
      <c r="B25" s="65">
        <f>(B16-B17)/(B16+B17+B18)</f>
        <v>0.56013837147418843</v>
      </c>
      <c r="C25" s="32"/>
      <c r="D25" s="32"/>
      <c r="E25" s="32"/>
      <c r="F25" s="32"/>
    </row>
    <row r="26" spans="1:24">
      <c r="A26" s="32"/>
      <c r="B26" s="73"/>
      <c r="C26" s="73"/>
      <c r="D26" s="73"/>
      <c r="E26" s="73"/>
      <c r="F26" s="73"/>
      <c r="G26" s="5"/>
      <c r="H26" s="5"/>
      <c r="I26" s="5"/>
      <c r="J26" s="5"/>
      <c r="K26" s="5"/>
      <c r="L26" s="5"/>
      <c r="M26" s="5"/>
      <c r="N26" s="5"/>
    </row>
    <row r="27" spans="1:24">
      <c r="A27" s="32" t="s">
        <v>15</v>
      </c>
      <c r="B27" s="73">
        <f>B25*SQRT((B16+B17)/(G13*(1-(B25^2))))</f>
        <v>7.0354152801595804</v>
      </c>
      <c r="C27" s="73"/>
      <c r="D27" s="73"/>
      <c r="E27" s="73"/>
      <c r="F27" s="73"/>
      <c r="G27" s="5"/>
      <c r="H27" s="5"/>
      <c r="I27" s="5"/>
      <c r="J27" s="5"/>
      <c r="K27" s="5"/>
      <c r="L27" s="5"/>
      <c r="M27" s="5"/>
      <c r="N27" s="5"/>
    </row>
    <row r="28" spans="1:24">
      <c r="A28" s="32" t="s">
        <v>16</v>
      </c>
      <c r="B28" s="73">
        <f>_xlfn.NORM.S.INV(1-0.025)</f>
        <v>1.9599639845400536</v>
      </c>
      <c r="C28" s="73"/>
      <c r="D28" s="73"/>
      <c r="E28" s="73"/>
      <c r="F28" s="73"/>
      <c r="G28" s="5"/>
      <c r="H28" s="5"/>
      <c r="I28" s="5"/>
      <c r="J28" s="5"/>
      <c r="K28" s="5"/>
      <c r="L28" s="5"/>
      <c r="M28" s="5"/>
      <c r="N28" s="5"/>
    </row>
    <row r="29" spans="1:24">
      <c r="A29" s="73"/>
      <c r="B29" s="73"/>
      <c r="C29" s="73"/>
      <c r="D29" s="73"/>
      <c r="E29" s="73"/>
      <c r="F29" s="73"/>
      <c r="G29" s="5"/>
      <c r="H29" s="5"/>
      <c r="I29" s="5"/>
      <c r="J29" s="5"/>
      <c r="K29" s="5"/>
      <c r="L29" s="5"/>
      <c r="M29" s="5"/>
      <c r="N29" s="5"/>
    </row>
    <row r="30" spans="1:24">
      <c r="A30" s="73"/>
      <c r="B30" s="73"/>
      <c r="C30" s="73"/>
      <c r="D30" s="73"/>
      <c r="E30" s="73"/>
      <c r="F30" s="73"/>
      <c r="G30" s="5"/>
      <c r="H30" s="5"/>
      <c r="I30" s="5"/>
      <c r="J30" s="5"/>
      <c r="K30" s="5"/>
      <c r="L30" s="5"/>
      <c r="M30" s="5"/>
      <c r="N30" s="5"/>
    </row>
    <row r="31" spans="1:24">
      <c r="A31" s="73"/>
      <c r="B31" s="73"/>
      <c r="C31" s="73"/>
      <c r="D31" s="73"/>
      <c r="E31" s="73"/>
      <c r="F31" s="73"/>
      <c r="G31" s="5"/>
      <c r="H31" s="5"/>
      <c r="I31" s="5"/>
      <c r="J31" s="5"/>
      <c r="K31" s="5"/>
      <c r="L31" s="5"/>
      <c r="M31" s="5"/>
      <c r="N31" s="5"/>
    </row>
    <row r="32" spans="1:24">
      <c r="A32" s="32"/>
      <c r="B32" s="32"/>
      <c r="C32" s="32"/>
      <c r="D32" s="32"/>
      <c r="E32" s="32"/>
      <c r="F32" s="32"/>
    </row>
    <row r="54" spans="1:14">
      <c r="A54" s="20" t="s">
        <v>58</v>
      </c>
      <c r="B54" s="61">
        <f>(B16-B17)/(B16+B17)</f>
        <v>0.68053759467947539</v>
      </c>
      <c r="C54" s="20" t="e">
        <f ca="1">_xlfn.FORMULATEXT(B54)</f>
        <v>#N/A</v>
      </c>
      <c r="F54" s="5"/>
      <c r="G54" s="5"/>
      <c r="H54" s="5"/>
      <c r="I54" s="5"/>
      <c r="J54" s="5"/>
      <c r="K54" s="5"/>
      <c r="L54" s="5"/>
      <c r="M54" s="5"/>
      <c r="N54" s="5"/>
    </row>
    <row r="55" spans="1:14">
      <c r="J55" s="5"/>
      <c r="K55" s="75"/>
      <c r="L55" s="20"/>
      <c r="M55" s="20"/>
      <c r="N55" s="5"/>
    </row>
    <row r="56" spans="1:14">
      <c r="A56" s="20" t="s">
        <v>15</v>
      </c>
      <c r="B56" s="61">
        <f>B54*SQRT((B16+B17)/(G13*(1-(B54^2))))</f>
        <v>9.6638935697457224</v>
      </c>
      <c r="C56" s="20" t="e">
        <f ca="1">_xlfn.FORMULATEXT(B56)</f>
        <v>#N/A</v>
      </c>
      <c r="J56" s="5"/>
      <c r="K56" s="20"/>
      <c r="L56" s="20"/>
      <c r="M56" s="20"/>
      <c r="N56" s="5"/>
    </row>
    <row r="57" spans="1:14">
      <c r="A57" s="20" t="s">
        <v>16</v>
      </c>
      <c r="B57" s="61">
        <f>_xlfn.NORM.S.INV(1-0.025)</f>
        <v>1.9599639845400536</v>
      </c>
      <c r="C57" s="20" t="e">
        <f ca="1">_xlfn.FORMULATEXT(B57)</f>
        <v>#N/A</v>
      </c>
      <c r="J57" s="5"/>
      <c r="K57" s="20"/>
      <c r="L57" s="20"/>
      <c r="M57" s="20"/>
      <c r="N57" s="5"/>
    </row>
    <row r="61" spans="1:14">
      <c r="B61" s="69">
        <v>10</v>
      </c>
      <c r="C61" s="69">
        <v>11</v>
      </c>
      <c r="D61" s="69">
        <v>12</v>
      </c>
      <c r="E61" s="69">
        <v>13</v>
      </c>
      <c r="F61" s="69">
        <v>14</v>
      </c>
      <c r="H61" s="76">
        <v>10</v>
      </c>
      <c r="I61" s="76">
        <v>15</v>
      </c>
      <c r="J61" s="76">
        <v>20</v>
      </c>
      <c r="K61" s="76">
        <v>25</v>
      </c>
      <c r="L61" s="76">
        <v>30</v>
      </c>
      <c r="M61" s="77">
        <f>SUM(H61:L61)</f>
        <v>100</v>
      </c>
    </row>
    <row r="62" spans="1:14">
      <c r="B62" s="69">
        <v>15</v>
      </c>
      <c r="C62" s="69">
        <v>16</v>
      </c>
      <c r="D62" s="69">
        <v>17</v>
      </c>
      <c r="E62" s="69">
        <v>18</v>
      </c>
      <c r="F62" s="69">
        <v>19</v>
      </c>
      <c r="H62" s="76">
        <v>11</v>
      </c>
      <c r="I62" s="76">
        <v>16</v>
      </c>
      <c r="J62" s="76">
        <v>21</v>
      </c>
      <c r="K62" s="76">
        <v>26</v>
      </c>
      <c r="L62" s="76">
        <v>31</v>
      </c>
      <c r="M62" s="77">
        <f t="shared" ref="M62:M65" si="8">SUM(H62:L62)</f>
        <v>105</v>
      </c>
    </row>
    <row r="63" spans="1:14">
      <c r="B63" s="69">
        <v>20</v>
      </c>
      <c r="C63" s="69">
        <v>21</v>
      </c>
      <c r="D63" s="69">
        <v>22</v>
      </c>
      <c r="E63" s="69">
        <v>23</v>
      </c>
      <c r="F63" s="69">
        <v>24</v>
      </c>
      <c r="H63" s="76">
        <v>12</v>
      </c>
      <c r="I63" s="76">
        <v>17</v>
      </c>
      <c r="J63" s="76">
        <v>22</v>
      </c>
      <c r="K63" s="76">
        <v>27</v>
      </c>
      <c r="L63" s="76">
        <v>32</v>
      </c>
      <c r="M63" s="77">
        <f t="shared" si="8"/>
        <v>110</v>
      </c>
    </row>
    <row r="64" spans="1:14">
      <c r="B64" s="69">
        <v>25</v>
      </c>
      <c r="C64" s="69">
        <v>26</v>
      </c>
      <c r="D64" s="69">
        <v>27</v>
      </c>
      <c r="E64" s="69">
        <v>28</v>
      </c>
      <c r="F64" s="69">
        <v>29</v>
      </c>
      <c r="H64" s="76">
        <v>13</v>
      </c>
      <c r="I64" s="76">
        <v>18</v>
      </c>
      <c r="J64" s="76">
        <v>23</v>
      </c>
      <c r="K64" s="76">
        <v>28</v>
      </c>
      <c r="L64" s="76">
        <v>33</v>
      </c>
      <c r="M64" s="77">
        <f t="shared" si="8"/>
        <v>115</v>
      </c>
    </row>
    <row r="65" spans="2:13">
      <c r="B65" s="69">
        <v>30</v>
      </c>
      <c r="C65" s="69">
        <v>31</v>
      </c>
      <c r="D65" s="69">
        <v>32</v>
      </c>
      <c r="E65" s="69">
        <v>33</v>
      </c>
      <c r="F65" s="69">
        <v>34</v>
      </c>
      <c r="H65" s="76">
        <v>14</v>
      </c>
      <c r="I65" s="76">
        <v>19</v>
      </c>
      <c r="J65" s="76">
        <v>24</v>
      </c>
      <c r="K65" s="76">
        <v>29</v>
      </c>
      <c r="L65" s="76">
        <v>34</v>
      </c>
      <c r="M65" s="77">
        <f t="shared" si="8"/>
        <v>120</v>
      </c>
    </row>
    <row r="66" spans="2:13">
      <c r="H66" s="78">
        <f>SUM(H61:H65)</f>
        <v>60</v>
      </c>
      <c r="I66" s="78">
        <f t="shared" ref="I66:M66" si="9">SUM(I61:I65)</f>
        <v>85</v>
      </c>
      <c r="J66" s="78">
        <f t="shared" si="9"/>
        <v>110</v>
      </c>
      <c r="K66" s="78">
        <f t="shared" si="9"/>
        <v>135</v>
      </c>
      <c r="L66" s="78">
        <f t="shared" si="9"/>
        <v>160</v>
      </c>
      <c r="M66" s="78">
        <f t="shared" si="9"/>
        <v>550</v>
      </c>
    </row>
  </sheetData>
  <sheetProtection algorithmName="SHA-512" hashValue="jwXvz/QqeJT5iUa9XjcYeHu+XXBydeSrogrG/oUsbaSpavo9N8EWWoD0pI73gXll3Ymt1BUg9zjNDk+XS8hTbA==" saltValue="b2QJM7CL4PzshBQmlPgHuA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2:Z82"/>
  <sheetViews>
    <sheetView zoomScale="89" zoomScaleNormal="89" workbookViewId="0">
      <selection activeCell="H8" sqref="H8"/>
    </sheetView>
  </sheetViews>
  <sheetFormatPr defaultRowHeight="14.5"/>
  <cols>
    <col min="1" max="1" width="4" style="1" customWidth="1"/>
    <col min="2" max="2" width="8.453125" style="1" customWidth="1"/>
    <col min="3" max="3" width="13.453125" style="1" customWidth="1"/>
    <col min="4" max="4" width="11.08984375" style="1" customWidth="1"/>
    <col min="5" max="9" width="8.7265625" style="1"/>
    <col min="10" max="10" width="10.1796875" style="1" customWidth="1"/>
    <col min="11" max="11" width="8.90625" style="1" customWidth="1"/>
    <col min="12" max="26" width="8.7265625" style="1"/>
    <col min="27" max="16384" width="8.7265625" style="5"/>
  </cols>
  <sheetData>
    <row r="2" spans="2:12" ht="18.5">
      <c r="B2" s="79" t="s">
        <v>68</v>
      </c>
      <c r="C2" s="71"/>
      <c r="D2" s="71"/>
    </row>
    <row r="4" spans="2:12" ht="15.5">
      <c r="B4" s="80" t="str">
        <f>IF(Data!B9="","","1. ค่า Somer's d   เท่ากับ")</f>
        <v>1. ค่า Somer's d   เท่ากับ</v>
      </c>
      <c r="C4" s="16"/>
      <c r="D4" s="81">
        <f>Analysis!B25</f>
        <v>0.49116666666666664</v>
      </c>
      <c r="E4" s="82" t="str">
        <f>IF(Data!B9="","","  เมื่อกำหนดให้ตัวแปรที่ 1 เป็นตัวแปรอิสระ และ ตัวแปรที่ 2 เป็นตัวแปรตาม")</f>
        <v xml:space="preserve">  เมื่อกำหนดให้ตัวแปรที่ 1 เป็นตัวแปรอิสระ และ ตัวแปรที่ 2 เป็นตัวแปรตาม</v>
      </c>
      <c r="F4" s="16"/>
      <c r="G4" s="16"/>
      <c r="H4" s="16"/>
      <c r="I4" s="16"/>
      <c r="J4" s="16"/>
      <c r="K4" s="16"/>
      <c r="L4" s="17"/>
    </row>
    <row r="5" spans="2:12" ht="15.5">
      <c r="B5" s="29"/>
      <c r="C5" s="24"/>
      <c r="D5" s="24"/>
      <c r="E5" s="83" t="str">
        <f>IF(Data!B9="","","  สัดส่วนของความผิดพลาด ในการทำนายตัวแปรตาม ร้อยละ ")</f>
        <v xml:space="preserve">  สัดส่วนของความผิดพลาด ในการทำนายตัวแปรตาม ร้อยละ </v>
      </c>
      <c r="F5" s="24"/>
      <c r="G5" s="24"/>
      <c r="H5" s="24"/>
      <c r="I5" s="24"/>
      <c r="J5" s="24"/>
      <c r="K5" s="84">
        <f>IFERROR(IF(Analysis!B25&lt;&gt;"",Analysis!B25*100),"")</f>
        <v>49.116666666666667</v>
      </c>
      <c r="L5" s="25"/>
    </row>
    <row r="7" spans="2:12" ht="15.5">
      <c r="B7" s="80" t="str">
        <f>IF(Data!B9="","","2. ค่า Somer's d   เท่ากับ")</f>
        <v>2. ค่า Somer's d   เท่ากับ</v>
      </c>
      <c r="C7" s="16"/>
      <c r="D7" s="81">
        <f>Analysis2!B25</f>
        <v>0.56013837147418843</v>
      </c>
      <c r="E7" s="82" t="str">
        <f>IF(Data!B9="","","  เมื่อกำหนดให้ตัวแปรที่ 2 เป็นตัวแปรอิสระ และ ตัวแปรที่ 1 เป็นตัวแปรตาม")</f>
        <v xml:space="preserve">  เมื่อกำหนดให้ตัวแปรที่ 2 เป็นตัวแปรอิสระ และ ตัวแปรที่ 1 เป็นตัวแปรตาม</v>
      </c>
      <c r="F7" s="16"/>
      <c r="G7" s="16"/>
      <c r="H7" s="16"/>
      <c r="I7" s="16"/>
      <c r="J7" s="16"/>
      <c r="K7" s="16"/>
      <c r="L7" s="17"/>
    </row>
    <row r="8" spans="2:12" ht="15.5">
      <c r="B8" s="29"/>
      <c r="C8" s="24"/>
      <c r="D8" s="24"/>
      <c r="E8" s="83" t="str">
        <f>IF(Data!B9="","","  สัดส่วนของความผิดพลาด ในการทำนายตัวแปรตาม ร้อยละ ")</f>
        <v xml:space="preserve">  สัดส่วนของความผิดพลาด ในการทำนายตัวแปรตาม ร้อยละ </v>
      </c>
      <c r="F8" s="24"/>
      <c r="G8" s="24"/>
      <c r="H8" s="24"/>
      <c r="I8" s="24"/>
      <c r="J8" s="24"/>
      <c r="K8" s="84">
        <f>IFERROR(IF(Analysis2!B25&lt;&gt;"",Analysis2!B25*100),"")</f>
        <v>56.01383714741884</v>
      </c>
      <c r="L8" s="25"/>
    </row>
    <row r="11" spans="2:12" s="1" customFormat="1"/>
    <row r="12" spans="2:12" s="1" customFormat="1"/>
    <row r="13" spans="2:12" s="1" customFormat="1"/>
    <row r="14" spans="2:12" s="1" customFormat="1"/>
    <row r="15" spans="2:12" s="1" customFormat="1"/>
    <row r="16" spans="2:12" s="1" customFormat="1"/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</sheetData>
  <sheetProtection algorithmName="SHA-512" hashValue="RmkUAfBtGQbHZvTazIdwrqWrnXKhhgZ22KvtOHmr4TdHzpUn+ZBBgR2LznwN0j2h6gc6FYpRMHvelXPVBEsDvA==" saltValue="n8HfGNe+u0cJmibR5U4vl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ChartDataSheet_</vt:lpstr>
      <vt:lpstr>คำชี้แจง</vt:lpstr>
      <vt:lpstr>Data</vt:lpstr>
      <vt:lpstr>Result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Anuwat-PC</dc:creator>
  <cp:lastModifiedBy>Anuwat-PC</cp:lastModifiedBy>
  <dcterms:created xsi:type="dcterms:W3CDTF">2020-12-24T13:18:27Z</dcterms:created>
  <dcterms:modified xsi:type="dcterms:W3CDTF">2022-12-02T16:30:00Z</dcterms:modified>
</cp:coreProperties>
</file>